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905" activeTab="0"/>
  </bookViews>
  <sheets>
    <sheet name="Monthly Summary" sheetId="1" r:id="rId1"/>
    <sheet name="Monthly Trends Total" sheetId="2" r:id="rId2"/>
    <sheet name="Monthly Trends Year over Year" sheetId="3" r:id="rId3"/>
    <sheet name="Yearly Trends" sheetId="4" r:id="rId4"/>
    <sheet name="Fidelity 2010" sheetId="5" r:id="rId5"/>
    <sheet name="Fidelity 2011" sheetId="6" r:id="rId6"/>
    <sheet name="Fidelity 2012" sheetId="7" r:id="rId7"/>
    <sheet name="Fidelity 2013" sheetId="8" r:id="rId8"/>
    <sheet name="Investment Data" sheetId="9" r:id="rId9"/>
    <sheet name="Yearly Data" sheetId="10" r:id="rId10"/>
    <sheet name="Yearly Data Modified" sheetId="11" r:id="rId11"/>
  </sheets>
  <definedNames>
    <definedName name="_xlnm.Print_Titles" localSheetId="0">'Monthly Summary'!$4:$7</definedName>
  </definedNames>
  <calcPr fullCalcOnLoad="1"/>
</workbook>
</file>

<file path=xl/comments10.xml><?xml version="1.0" encoding="utf-8"?>
<comments xmlns="http://schemas.openxmlformats.org/spreadsheetml/2006/main">
  <authors>
    <author>Don2</author>
  </authors>
  <commentList>
    <comment ref="H4" authorId="0">
      <text>
        <r>
          <rPr>
            <b/>
            <sz val="9"/>
            <rFont val="Tahoma"/>
            <family val="2"/>
          </rPr>
          <t>Don2:</t>
        </r>
        <r>
          <rPr>
            <sz val="9"/>
            <rFont val="Tahoma"/>
            <family val="2"/>
          </rPr>
          <t xml:space="preserve">
Guess</t>
        </r>
      </text>
    </comment>
    <comment ref="I4" authorId="0">
      <text>
        <r>
          <rPr>
            <b/>
            <sz val="9"/>
            <rFont val="Tahoma"/>
            <family val="2"/>
          </rPr>
          <t>Don2:</t>
        </r>
        <r>
          <rPr>
            <sz val="9"/>
            <rFont val="Tahoma"/>
            <family val="2"/>
          </rPr>
          <t xml:space="preserve">
Guess</t>
        </r>
      </text>
    </comment>
    <comment ref="H5" authorId="0">
      <text>
        <r>
          <rPr>
            <b/>
            <sz val="9"/>
            <rFont val="Tahoma"/>
            <family val="2"/>
          </rPr>
          <t>Don2:</t>
        </r>
        <r>
          <rPr>
            <sz val="9"/>
            <rFont val="Tahoma"/>
            <family val="2"/>
          </rPr>
          <t xml:space="preserve">
Guess</t>
        </r>
      </text>
    </comment>
    <comment ref="I5" authorId="0">
      <text>
        <r>
          <rPr>
            <b/>
            <sz val="9"/>
            <rFont val="Tahoma"/>
            <family val="2"/>
          </rPr>
          <t>Don2:</t>
        </r>
        <r>
          <rPr>
            <sz val="9"/>
            <rFont val="Tahoma"/>
            <family val="2"/>
          </rPr>
          <t xml:space="preserve">
Guess</t>
        </r>
      </text>
    </comment>
    <comment ref="H6" authorId="0">
      <text>
        <r>
          <rPr>
            <b/>
            <sz val="9"/>
            <rFont val="Tahoma"/>
            <family val="2"/>
          </rPr>
          <t>Don2:</t>
        </r>
        <r>
          <rPr>
            <sz val="9"/>
            <rFont val="Tahoma"/>
            <family val="2"/>
          </rPr>
          <t xml:space="preserve">
Guess
</t>
        </r>
      </text>
    </comment>
    <comment ref="I6" authorId="0">
      <text>
        <r>
          <rPr>
            <b/>
            <sz val="9"/>
            <rFont val="Tahoma"/>
            <family val="2"/>
          </rPr>
          <t>Don2:</t>
        </r>
        <r>
          <rPr>
            <sz val="9"/>
            <rFont val="Tahoma"/>
            <family val="2"/>
          </rPr>
          <t xml:space="preserve">
Guess</t>
        </r>
      </text>
    </comment>
    <comment ref="C14" authorId="0">
      <text>
        <r>
          <rPr>
            <b/>
            <sz val="9"/>
            <rFont val="Tahoma"/>
            <family val="2"/>
          </rPr>
          <t>Don2:</t>
        </r>
        <r>
          <rPr>
            <sz val="9"/>
            <rFont val="Tahoma"/>
            <family val="2"/>
          </rPr>
          <t xml:space="preserve">
Includes ALL funds, i.e., FEF Res &amp; Unrest + Chapter funds
</t>
        </r>
      </text>
    </comment>
  </commentList>
</comments>
</file>

<file path=xl/comments11.xml><?xml version="1.0" encoding="utf-8"?>
<comments xmlns="http://schemas.openxmlformats.org/spreadsheetml/2006/main">
  <authors>
    <author>Don2</author>
  </authors>
  <commentList>
    <comment ref="B18" authorId="0">
      <text>
        <r>
          <rPr>
            <b/>
            <sz val="9"/>
            <rFont val="Tahoma"/>
            <family val="2"/>
          </rPr>
          <t>Don2:</t>
        </r>
        <r>
          <rPr>
            <sz val="9"/>
            <rFont val="Tahoma"/>
            <family val="2"/>
          </rPr>
          <t xml:space="preserve">
Includes ALL funds, i.e., FEF Res &amp; Unrest + Chapter funds
</t>
        </r>
      </text>
    </comment>
  </commentList>
</comments>
</file>

<file path=xl/sharedStrings.xml><?xml version="1.0" encoding="utf-8"?>
<sst xmlns="http://schemas.openxmlformats.org/spreadsheetml/2006/main" count="67" uniqueCount="65">
  <si>
    <t>DATE</t>
  </si>
  <si>
    <t>FIXED</t>
  </si>
  <si>
    <t>Checking</t>
  </si>
  <si>
    <t>CD's</t>
  </si>
  <si>
    <t>FES A/R</t>
  </si>
  <si>
    <t>TOTAL FIXED</t>
  </si>
  <si>
    <t>%</t>
  </si>
  <si>
    <t>MARKET</t>
  </si>
  <si>
    <t>Fidelity</t>
  </si>
  <si>
    <t>Other</t>
  </si>
  <si>
    <t>TOTAL MARKET</t>
  </si>
  <si>
    <t xml:space="preserve">FEF INVESTMENT HISTORY </t>
  </si>
  <si>
    <t>EOM</t>
  </si>
  <si>
    <t>Fidelity Change for 40%</t>
  </si>
  <si>
    <t>FLORIDA ENGINEERING FOUNDATION  --  FINANCIAL HISTORY</t>
  </si>
  <si>
    <t>End Total Fund Balance</t>
  </si>
  <si>
    <t>FEF Fund</t>
  </si>
  <si>
    <t>Chapter Funds</t>
  </si>
  <si>
    <t>Revenue</t>
  </si>
  <si>
    <t>Expenditures</t>
  </si>
  <si>
    <t>Mathcounts</t>
  </si>
  <si>
    <t>Scholarships</t>
  </si>
  <si>
    <t>Sponsorships and Awards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</si>
  <si>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</si>
  <si>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</si>
  <si>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</si>
  <si>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</si>
  <si>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</si>
  <si>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</si>
  <si>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</si>
  <si>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</si>
  <si>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</si>
  <si>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</si>
  <si>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</si>
  <si>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</si>
  <si>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</si>
  <si>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</si>
  <si>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</si>
  <si>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</si>
  <si>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</si>
  <si>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</si>
  <si>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</si>
  <si>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</si>
  <si>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</si>
  <si>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</si>
  <si>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</si>
  <si>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</si>
  <si>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09-10 approx. Yr end reports not rec'd</t>
  </si>
  <si>
    <t>10-11</t>
  </si>
  <si>
    <t>Month</t>
  </si>
  <si>
    <t>Total Funds</t>
  </si>
  <si>
    <t>% Fixed</t>
  </si>
  <si>
    <t>Money Market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</si>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</sst>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%"/>
    <numFmt numFmtId="167" formatCode="[$-409]mmmm\-yy;@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0.000000"/>
    <numFmt numFmtId="173" formatCode="0.0000000"/>
    <numFmt numFmtId="174" formatCode="0.0"/>
    <numFmt numFmtId="175" formatCode="&quot;$&quot;#,##0"/>
    <numFmt numFmtId="176" formatCode="\$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24"/>
      <color indexed="8"/>
      <name val="Calibri"/>
      <family val="0"/>
    </font>
    <font>
      <sz val="10.85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7.75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44" fontId="0" fillId="0" borderId="0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0" xfId="44" applyFont="1" applyBorder="1" applyAlignment="1">
      <alignment horizontal="center"/>
    </xf>
    <xf numFmtId="166" fontId="0" fillId="0" borderId="0" xfId="57" applyNumberFormat="1" applyFont="1" applyBorder="1" applyAlignment="1">
      <alignment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9" fontId="0" fillId="0" borderId="0" xfId="57" applyFont="1" applyAlignment="1">
      <alignment/>
    </xf>
    <xf numFmtId="169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169" fontId="0" fillId="0" borderId="0" xfId="44" applyNumberFormat="1" applyFont="1" applyAlignment="1">
      <alignment/>
    </xf>
    <xf numFmtId="165" fontId="0" fillId="0" borderId="0" xfId="44" applyNumberFormat="1" applyFont="1" applyBorder="1" applyAlignment="1">
      <alignment horizontal="center"/>
    </xf>
    <xf numFmtId="169" fontId="0" fillId="0" borderId="0" xfId="44" applyNumberFormat="1" applyFont="1" applyAlignment="1">
      <alignment/>
    </xf>
    <xf numFmtId="9" fontId="0" fillId="0" borderId="0" xfId="57" applyFont="1" applyAlignment="1">
      <alignment/>
    </xf>
    <xf numFmtId="169" fontId="0" fillId="0" borderId="0" xfId="44" applyNumberFormat="1" applyFont="1" applyAlignment="1">
      <alignment/>
    </xf>
    <xf numFmtId="9" fontId="0" fillId="0" borderId="0" xfId="57" applyFont="1" applyAlignment="1">
      <alignment/>
    </xf>
    <xf numFmtId="166" fontId="0" fillId="0" borderId="0" xfId="57" applyNumberFormat="1" applyFont="1" applyAlignment="1">
      <alignment/>
    </xf>
    <xf numFmtId="166" fontId="0" fillId="0" borderId="0" xfId="0" applyNumberFormat="1" applyAlignment="1">
      <alignment/>
    </xf>
    <xf numFmtId="44" fontId="0" fillId="0" borderId="0" xfId="0" applyNumberForma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44" fontId="0" fillId="0" borderId="0" xfId="44" applyFont="1" applyBorder="1" applyAlignment="1">
      <alignment horizontal="center"/>
    </xf>
    <xf numFmtId="169" fontId="0" fillId="0" borderId="0" xfId="44" applyNumberFormat="1" applyFont="1" applyAlignment="1">
      <alignment/>
    </xf>
    <xf numFmtId="0" fontId="48" fillId="0" borderId="0" xfId="0" applyFont="1" applyAlignment="1">
      <alignment/>
    </xf>
    <xf numFmtId="49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49" fontId="49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0" fontId="0" fillId="0" borderId="0" xfId="0" applyBorder="1" applyAlignment="1">
      <alignment horizontal="center"/>
    </xf>
    <xf numFmtId="169" fontId="0" fillId="0" borderId="0" xfId="44" applyNumberFormat="1" applyFont="1" applyAlignment="1">
      <alignment horizontal="center"/>
    </xf>
    <xf numFmtId="169" fontId="0" fillId="0" borderId="0" xfId="44" applyNumberFormat="1" applyFont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44" fontId="0" fillId="0" borderId="0" xfId="44" applyFont="1" applyBorder="1" applyAlignment="1">
      <alignment horizontal="center"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44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FEF TRENDS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07975"/>
          <c:w val="0.908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v>Fund Total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'Investment Data'!$B$5:$B$102</c:f>
              <c:strCache>
                <c:ptCount val="98"/>
                <c:pt idx="0">
                  <c:v>38732</c:v>
                </c:pt>
                <c:pt idx="1">
                  <c:v>38762</c:v>
                </c:pt>
                <c:pt idx="2">
                  <c:v>38792</c:v>
                </c:pt>
                <c:pt idx="3">
                  <c:v>38822</c:v>
                </c:pt>
                <c:pt idx="4">
                  <c:v>38852</c:v>
                </c:pt>
                <c:pt idx="5">
                  <c:v>38882</c:v>
                </c:pt>
                <c:pt idx="6">
                  <c:v>38912</c:v>
                </c:pt>
                <c:pt idx="7">
                  <c:v>38942</c:v>
                </c:pt>
                <c:pt idx="8">
                  <c:v>38972</c:v>
                </c:pt>
                <c:pt idx="9">
                  <c:v>39002</c:v>
                </c:pt>
                <c:pt idx="10">
                  <c:v>39032</c:v>
                </c:pt>
                <c:pt idx="11">
                  <c:v>39062</c:v>
                </c:pt>
                <c:pt idx="12">
                  <c:v>39092</c:v>
                </c:pt>
                <c:pt idx="13">
                  <c:v>39122</c:v>
                </c:pt>
                <c:pt idx="14">
                  <c:v>39152</c:v>
                </c:pt>
                <c:pt idx="15">
                  <c:v>39182</c:v>
                </c:pt>
                <c:pt idx="16">
                  <c:v>39212</c:v>
                </c:pt>
                <c:pt idx="17">
                  <c:v>39242</c:v>
                </c:pt>
                <c:pt idx="18">
                  <c:v>39272</c:v>
                </c:pt>
                <c:pt idx="19">
                  <c:v>39302</c:v>
                </c:pt>
                <c:pt idx="20">
                  <c:v>39332</c:v>
                </c:pt>
                <c:pt idx="21">
                  <c:v>39362</c:v>
                </c:pt>
                <c:pt idx="22">
                  <c:v>39392</c:v>
                </c:pt>
                <c:pt idx="23">
                  <c:v>39422</c:v>
                </c:pt>
                <c:pt idx="24">
                  <c:v>39452</c:v>
                </c:pt>
                <c:pt idx="25">
                  <c:v>39482</c:v>
                </c:pt>
                <c:pt idx="26">
                  <c:v>39512</c:v>
                </c:pt>
                <c:pt idx="27">
                  <c:v>39542</c:v>
                </c:pt>
                <c:pt idx="28">
                  <c:v>39572</c:v>
                </c:pt>
                <c:pt idx="29">
                  <c:v>39602</c:v>
                </c:pt>
                <c:pt idx="30">
                  <c:v>39632</c:v>
                </c:pt>
                <c:pt idx="31">
                  <c:v>39662</c:v>
                </c:pt>
                <c:pt idx="32">
                  <c:v>39692</c:v>
                </c:pt>
                <c:pt idx="33">
                  <c:v>39722</c:v>
                </c:pt>
                <c:pt idx="34">
                  <c:v>39752</c:v>
                </c:pt>
                <c:pt idx="35">
                  <c:v>39782</c:v>
                </c:pt>
                <c:pt idx="36">
                  <c:v>39812</c:v>
                </c:pt>
                <c:pt idx="37">
                  <c:v>39842</c:v>
                </c:pt>
                <c:pt idx="38">
                  <c:v>39872</c:v>
                </c:pt>
                <c:pt idx="39">
                  <c:v>39902</c:v>
                </c:pt>
                <c:pt idx="40">
                  <c:v>39932</c:v>
                </c:pt>
                <c:pt idx="41">
                  <c:v>39962</c:v>
                </c:pt>
                <c:pt idx="42">
                  <c:v>39992</c:v>
                </c:pt>
                <c:pt idx="43">
                  <c:v>40022</c:v>
                </c:pt>
                <c:pt idx="44">
                  <c:v>40052</c:v>
                </c:pt>
                <c:pt idx="45">
                  <c:v>40082</c:v>
                </c:pt>
                <c:pt idx="46">
                  <c:v>40112</c:v>
                </c:pt>
                <c:pt idx="47">
                  <c:v>40142</c:v>
                </c:pt>
                <c:pt idx="48">
                  <c:v>40172</c:v>
                </c:pt>
                <c:pt idx="49">
                  <c:v>40202</c:v>
                </c:pt>
                <c:pt idx="50">
                  <c:v>40232</c:v>
                </c:pt>
                <c:pt idx="51">
                  <c:v>40262</c:v>
                </c:pt>
                <c:pt idx="52">
                  <c:v>40292</c:v>
                </c:pt>
                <c:pt idx="53">
                  <c:v>40322</c:v>
                </c:pt>
                <c:pt idx="54">
                  <c:v>40352</c:v>
                </c:pt>
                <c:pt idx="55">
                  <c:v>40382</c:v>
                </c:pt>
                <c:pt idx="56">
                  <c:v>40412</c:v>
                </c:pt>
                <c:pt idx="57">
                  <c:v>40442</c:v>
                </c:pt>
                <c:pt idx="58">
                  <c:v>40472</c:v>
                </c:pt>
                <c:pt idx="59">
                  <c:v>40502</c:v>
                </c:pt>
                <c:pt idx="60">
                  <c:v>40532</c:v>
                </c:pt>
                <c:pt idx="61">
                  <c:v>40563</c:v>
                </c:pt>
                <c:pt idx="62">
                  <c:v>40593</c:v>
                </c:pt>
                <c:pt idx="63">
                  <c:v>40623</c:v>
                </c:pt>
                <c:pt idx="64">
                  <c:v>40653</c:v>
                </c:pt>
                <c:pt idx="65">
                  <c:v>40683</c:v>
                </c:pt>
                <c:pt idx="66">
                  <c:v>40713</c:v>
                </c:pt>
                <c:pt idx="67">
                  <c:v>40743</c:v>
                </c:pt>
                <c:pt idx="68">
                  <c:v>40773</c:v>
                </c:pt>
                <c:pt idx="69">
                  <c:v>40803</c:v>
                </c:pt>
                <c:pt idx="70">
                  <c:v>40833</c:v>
                </c:pt>
                <c:pt idx="71">
                  <c:v>40863</c:v>
                </c:pt>
                <c:pt idx="72">
                  <c:v>40893</c:v>
                </c:pt>
                <c:pt idx="73">
                  <c:v>40923</c:v>
                </c:pt>
                <c:pt idx="74">
                  <c:v>40953</c:v>
                </c:pt>
                <c:pt idx="75">
                  <c:v>40983</c:v>
                </c:pt>
                <c:pt idx="76">
                  <c:v>41013</c:v>
                </c:pt>
                <c:pt idx="77">
                  <c:v>41043</c:v>
                </c:pt>
                <c:pt idx="78">
                  <c:v>41073</c:v>
                </c:pt>
                <c:pt idx="79">
                  <c:v>41103</c:v>
                </c:pt>
                <c:pt idx="80">
                  <c:v>41133</c:v>
                </c:pt>
                <c:pt idx="81">
                  <c:v>41163</c:v>
                </c:pt>
                <c:pt idx="82">
                  <c:v>41193</c:v>
                </c:pt>
                <c:pt idx="83">
                  <c:v>41223</c:v>
                </c:pt>
                <c:pt idx="84">
                  <c:v>41253</c:v>
                </c:pt>
                <c:pt idx="85">
                  <c:v>41283</c:v>
                </c:pt>
                <c:pt idx="86">
                  <c:v>41313</c:v>
                </c:pt>
                <c:pt idx="87">
                  <c:v>41343</c:v>
                </c:pt>
                <c:pt idx="88">
                  <c:v>41373</c:v>
                </c:pt>
                <c:pt idx="89">
                  <c:v>41403</c:v>
                </c:pt>
                <c:pt idx="90">
                  <c:v>41433</c:v>
                </c:pt>
                <c:pt idx="91">
                  <c:v>41463</c:v>
                </c:pt>
                <c:pt idx="92">
                  <c:v>41493</c:v>
                </c:pt>
                <c:pt idx="93">
                  <c:v>41523</c:v>
                </c:pt>
                <c:pt idx="94">
                  <c:v>41553</c:v>
                </c:pt>
                <c:pt idx="95">
                  <c:v>41583</c:v>
                </c:pt>
                <c:pt idx="96">
                  <c:v>41613</c:v>
                </c:pt>
              </c:strCache>
            </c:strRef>
          </c:cat>
          <c:val>
            <c:numRef>
              <c:f>'Investment Data'!$D$5:$D$102</c:f>
              <c:numCache>
                <c:ptCount val="98"/>
                <c:pt idx="0">
                  <c:v>453631.11</c:v>
                </c:pt>
                <c:pt idx="9">
                  <c:v>490127.62</c:v>
                </c:pt>
                <c:pt idx="20">
                  <c:v>652051.1799999999</c:v>
                </c:pt>
                <c:pt idx="22">
                  <c:v>693998.5999999999</c:v>
                </c:pt>
                <c:pt idx="25">
                  <c:v>711881.38</c:v>
                </c:pt>
                <c:pt idx="30">
                  <c:v>683093.3300000001</c:v>
                </c:pt>
                <c:pt idx="37">
                  <c:v>613885.11</c:v>
                </c:pt>
                <c:pt idx="40">
                  <c:v>588108.94</c:v>
                </c:pt>
                <c:pt idx="47">
                  <c:v>670018.3</c:v>
                </c:pt>
                <c:pt idx="51">
                  <c:v>690406.26</c:v>
                </c:pt>
                <c:pt idx="57">
                  <c:v>666347.33</c:v>
                </c:pt>
                <c:pt idx="58">
                  <c:v>701357.5900000001</c:v>
                </c:pt>
                <c:pt idx="59">
                  <c:v>714367.06</c:v>
                </c:pt>
                <c:pt idx="60">
                  <c:v>742873.7</c:v>
                </c:pt>
                <c:pt idx="61">
                  <c:v>750644.0900000001</c:v>
                </c:pt>
                <c:pt idx="62">
                  <c:v>758978.3899999999</c:v>
                </c:pt>
                <c:pt idx="63">
                  <c:v>755536.8</c:v>
                </c:pt>
                <c:pt idx="66">
                  <c:v>725556.8200000001</c:v>
                </c:pt>
                <c:pt idx="67">
                  <c:v>717306.78</c:v>
                </c:pt>
                <c:pt idx="68">
                  <c:v>724660.28</c:v>
                </c:pt>
                <c:pt idx="69">
                  <c:v>702702.05</c:v>
                </c:pt>
                <c:pt idx="71">
                  <c:v>739808.59</c:v>
                </c:pt>
                <c:pt idx="73">
                  <c:v>751381.92</c:v>
                </c:pt>
                <c:pt idx="74">
                  <c:v>765745.3200000001</c:v>
                </c:pt>
                <c:pt idx="76">
                  <c:v>776596.29</c:v>
                </c:pt>
                <c:pt idx="78">
                  <c:v>713614.3999999999</c:v>
                </c:pt>
                <c:pt idx="79">
                  <c:v>743540.0900000001</c:v>
                </c:pt>
                <c:pt idx="80">
                  <c:v>753069.66</c:v>
                </c:pt>
                <c:pt idx="84">
                  <c:v>771287.38</c:v>
                </c:pt>
                <c:pt idx="86">
                  <c:v>802332.6</c:v>
                </c:pt>
                <c:pt idx="87">
                  <c:v>817822.65</c:v>
                </c:pt>
                <c:pt idx="90">
                  <c:v>809914.29</c:v>
                </c:pt>
              </c:numCache>
            </c:numRef>
          </c:val>
        </c:ser>
        <c:overlap val="-20"/>
        <c:gapWidth val="80"/>
        <c:axId val="39132773"/>
        <c:axId val="16650638"/>
      </c:barChart>
      <c:lineChart>
        <c:grouping val="standard"/>
        <c:varyColors val="0"/>
        <c:ser>
          <c:idx val="1"/>
          <c:order val="1"/>
          <c:tx>
            <c:v>% Fixed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'Investment Data'!$B$5:$B$102</c:f>
              <c:strCache>
                <c:ptCount val="98"/>
                <c:pt idx="0">
                  <c:v>38732</c:v>
                </c:pt>
                <c:pt idx="1">
                  <c:v>38762</c:v>
                </c:pt>
                <c:pt idx="2">
                  <c:v>38792</c:v>
                </c:pt>
                <c:pt idx="3">
                  <c:v>38822</c:v>
                </c:pt>
                <c:pt idx="4">
                  <c:v>38852</c:v>
                </c:pt>
                <c:pt idx="5">
                  <c:v>38882</c:v>
                </c:pt>
                <c:pt idx="6">
                  <c:v>38912</c:v>
                </c:pt>
                <c:pt idx="7">
                  <c:v>38942</c:v>
                </c:pt>
                <c:pt idx="8">
                  <c:v>38972</c:v>
                </c:pt>
                <c:pt idx="9">
                  <c:v>39002</c:v>
                </c:pt>
                <c:pt idx="10">
                  <c:v>39032</c:v>
                </c:pt>
                <c:pt idx="11">
                  <c:v>39062</c:v>
                </c:pt>
                <c:pt idx="12">
                  <c:v>39092</c:v>
                </c:pt>
                <c:pt idx="13">
                  <c:v>39122</c:v>
                </c:pt>
                <c:pt idx="14">
                  <c:v>39152</c:v>
                </c:pt>
                <c:pt idx="15">
                  <c:v>39182</c:v>
                </c:pt>
                <c:pt idx="16">
                  <c:v>39212</c:v>
                </c:pt>
                <c:pt idx="17">
                  <c:v>39242</c:v>
                </c:pt>
                <c:pt idx="18">
                  <c:v>39272</c:v>
                </c:pt>
                <c:pt idx="19">
                  <c:v>39302</c:v>
                </c:pt>
                <c:pt idx="20">
                  <c:v>39332</c:v>
                </c:pt>
                <c:pt idx="21">
                  <c:v>39362</c:v>
                </c:pt>
                <c:pt idx="22">
                  <c:v>39392</c:v>
                </c:pt>
                <c:pt idx="23">
                  <c:v>39422</c:v>
                </c:pt>
                <c:pt idx="24">
                  <c:v>39452</c:v>
                </c:pt>
                <c:pt idx="25">
                  <c:v>39482</c:v>
                </c:pt>
                <c:pt idx="26">
                  <c:v>39512</c:v>
                </c:pt>
                <c:pt idx="27">
                  <c:v>39542</c:v>
                </c:pt>
                <c:pt idx="28">
                  <c:v>39572</c:v>
                </c:pt>
                <c:pt idx="29">
                  <c:v>39602</c:v>
                </c:pt>
                <c:pt idx="30">
                  <c:v>39632</c:v>
                </c:pt>
                <c:pt idx="31">
                  <c:v>39662</c:v>
                </c:pt>
                <c:pt idx="32">
                  <c:v>39692</c:v>
                </c:pt>
                <c:pt idx="33">
                  <c:v>39722</c:v>
                </c:pt>
                <c:pt idx="34">
                  <c:v>39752</c:v>
                </c:pt>
                <c:pt idx="35">
                  <c:v>39782</c:v>
                </c:pt>
                <c:pt idx="36">
                  <c:v>39812</c:v>
                </c:pt>
                <c:pt idx="37">
                  <c:v>39842</c:v>
                </c:pt>
                <c:pt idx="38">
                  <c:v>39872</c:v>
                </c:pt>
                <c:pt idx="39">
                  <c:v>39902</c:v>
                </c:pt>
                <c:pt idx="40">
                  <c:v>39932</c:v>
                </c:pt>
                <c:pt idx="41">
                  <c:v>39962</c:v>
                </c:pt>
                <c:pt idx="42">
                  <c:v>39992</c:v>
                </c:pt>
                <c:pt idx="43">
                  <c:v>40022</c:v>
                </c:pt>
                <c:pt idx="44">
                  <c:v>40052</c:v>
                </c:pt>
                <c:pt idx="45">
                  <c:v>40082</c:v>
                </c:pt>
                <c:pt idx="46">
                  <c:v>40112</c:v>
                </c:pt>
                <c:pt idx="47">
                  <c:v>40142</c:v>
                </c:pt>
                <c:pt idx="48">
                  <c:v>40172</c:v>
                </c:pt>
                <c:pt idx="49">
                  <c:v>40202</c:v>
                </c:pt>
                <c:pt idx="50">
                  <c:v>40232</c:v>
                </c:pt>
                <c:pt idx="51">
                  <c:v>40262</c:v>
                </c:pt>
                <c:pt idx="52">
                  <c:v>40292</c:v>
                </c:pt>
                <c:pt idx="53">
                  <c:v>40322</c:v>
                </c:pt>
                <c:pt idx="54">
                  <c:v>40352</c:v>
                </c:pt>
                <c:pt idx="55">
                  <c:v>40382</c:v>
                </c:pt>
                <c:pt idx="56">
                  <c:v>40412</c:v>
                </c:pt>
                <c:pt idx="57">
                  <c:v>40442</c:v>
                </c:pt>
                <c:pt idx="58">
                  <c:v>40472</c:v>
                </c:pt>
                <c:pt idx="59">
                  <c:v>40502</c:v>
                </c:pt>
                <c:pt idx="60">
                  <c:v>40532</c:v>
                </c:pt>
                <c:pt idx="61">
                  <c:v>40563</c:v>
                </c:pt>
                <c:pt idx="62">
                  <c:v>40593</c:v>
                </c:pt>
                <c:pt idx="63">
                  <c:v>40623</c:v>
                </c:pt>
                <c:pt idx="64">
                  <c:v>40653</c:v>
                </c:pt>
                <c:pt idx="65">
                  <c:v>40683</c:v>
                </c:pt>
                <c:pt idx="66">
                  <c:v>40713</c:v>
                </c:pt>
                <c:pt idx="67">
                  <c:v>40743</c:v>
                </c:pt>
                <c:pt idx="68">
                  <c:v>40773</c:v>
                </c:pt>
                <c:pt idx="69">
                  <c:v>40803</c:v>
                </c:pt>
                <c:pt idx="70">
                  <c:v>40833</c:v>
                </c:pt>
                <c:pt idx="71">
                  <c:v>40863</c:v>
                </c:pt>
                <c:pt idx="72">
                  <c:v>40893</c:v>
                </c:pt>
                <c:pt idx="73">
                  <c:v>40923</c:v>
                </c:pt>
                <c:pt idx="74">
                  <c:v>40953</c:v>
                </c:pt>
                <c:pt idx="75">
                  <c:v>40983</c:v>
                </c:pt>
                <c:pt idx="76">
                  <c:v>41013</c:v>
                </c:pt>
                <c:pt idx="77">
                  <c:v>41043</c:v>
                </c:pt>
                <c:pt idx="78">
                  <c:v>41073</c:v>
                </c:pt>
                <c:pt idx="79">
                  <c:v>41103</c:v>
                </c:pt>
                <c:pt idx="80">
                  <c:v>41133</c:v>
                </c:pt>
                <c:pt idx="81">
                  <c:v>41163</c:v>
                </c:pt>
                <c:pt idx="82">
                  <c:v>41193</c:v>
                </c:pt>
                <c:pt idx="83">
                  <c:v>41223</c:v>
                </c:pt>
                <c:pt idx="84">
                  <c:v>41253</c:v>
                </c:pt>
                <c:pt idx="85">
                  <c:v>41283</c:v>
                </c:pt>
                <c:pt idx="86">
                  <c:v>41313</c:v>
                </c:pt>
                <c:pt idx="87">
                  <c:v>41343</c:v>
                </c:pt>
                <c:pt idx="88">
                  <c:v>41373</c:v>
                </c:pt>
                <c:pt idx="89">
                  <c:v>41403</c:v>
                </c:pt>
                <c:pt idx="90">
                  <c:v>41433</c:v>
                </c:pt>
                <c:pt idx="91">
                  <c:v>41463</c:v>
                </c:pt>
                <c:pt idx="92">
                  <c:v>41493</c:v>
                </c:pt>
                <c:pt idx="93">
                  <c:v>41523</c:v>
                </c:pt>
                <c:pt idx="94">
                  <c:v>41553</c:v>
                </c:pt>
                <c:pt idx="95">
                  <c:v>41583</c:v>
                </c:pt>
                <c:pt idx="96">
                  <c:v>41613</c:v>
                </c:pt>
              </c:strCache>
            </c:strRef>
          </c:cat>
          <c:val>
            <c:numRef>
              <c:f>'Investment Data'!$E$5:$E$102</c:f>
              <c:numCache>
                <c:ptCount val="98"/>
                <c:pt idx="0">
                  <c:v>0.4772551423997353</c:v>
                </c:pt>
                <c:pt idx="9">
                  <c:v>0.4904684416683149</c:v>
                </c:pt>
                <c:pt idx="20">
                  <c:v>0.5598975834995039</c:v>
                </c:pt>
                <c:pt idx="22">
                  <c:v>0.5642895965496184</c:v>
                </c:pt>
                <c:pt idx="25">
                  <c:v>0.5934228115363827</c:v>
                </c:pt>
                <c:pt idx="30">
                  <c:v>0.6030059904112955</c:v>
                </c:pt>
                <c:pt idx="37">
                  <c:v>0.6996204550392174</c:v>
                </c:pt>
                <c:pt idx="40">
                  <c:v>0.7175830552754393</c:v>
                </c:pt>
                <c:pt idx="47">
                  <c:v>0.6749004467489917</c:v>
                </c:pt>
                <c:pt idx="51">
                  <c:v>0.601359842826454</c:v>
                </c:pt>
                <c:pt idx="57">
                  <c:v>0.5877068645266426</c:v>
                </c:pt>
                <c:pt idx="58">
                  <c:v>0.5572043784398198</c:v>
                </c:pt>
                <c:pt idx="59">
                  <c:v>0.5628387036770703</c:v>
                </c:pt>
                <c:pt idx="60">
                  <c:v>0.5523447929304807</c:v>
                </c:pt>
                <c:pt idx="61">
                  <c:v>0.5476624880907275</c:v>
                </c:pt>
                <c:pt idx="62">
                  <c:v>0.5371194033600878</c:v>
                </c:pt>
                <c:pt idx="63">
                  <c:v>0.5870195204257423</c:v>
                </c:pt>
                <c:pt idx="66">
                  <c:v>0.5621458978223097</c:v>
                </c:pt>
                <c:pt idx="67">
                  <c:v>0.5738256928228115</c:v>
                </c:pt>
                <c:pt idx="68">
                  <c:v>0.6020843035580756</c:v>
                </c:pt>
                <c:pt idx="69">
                  <c:v>0.6199201354258181</c:v>
                </c:pt>
                <c:pt idx="71">
                  <c:v>0.6006474863991509</c:v>
                </c:pt>
                <c:pt idx="73">
                  <c:v>0.6036118622604069</c:v>
                </c:pt>
                <c:pt idx="74">
                  <c:v>0.5755690024981152</c:v>
                </c:pt>
                <c:pt idx="76">
                  <c:v>0.5692105740036435</c:v>
                </c:pt>
                <c:pt idx="78">
                  <c:v>0.5614082479277324</c:v>
                </c:pt>
                <c:pt idx="79">
                  <c:v>0.5631334149043664</c:v>
                </c:pt>
                <c:pt idx="80">
                  <c:v>0.5539589524825632</c:v>
                </c:pt>
                <c:pt idx="84">
                  <c:v>0.5900411854268898</c:v>
                </c:pt>
                <c:pt idx="86">
                  <c:v>0.5804459896058068</c:v>
                </c:pt>
                <c:pt idx="87">
                  <c:v>0.5675695947036928</c:v>
                </c:pt>
                <c:pt idx="90">
                  <c:v>0.5462219218282962</c:v>
                </c:pt>
              </c:numCache>
            </c:numRef>
          </c:val>
          <c:smooth val="0"/>
        </c:ser>
        <c:ser>
          <c:idx val="2"/>
          <c:order val="2"/>
          <c:tx>
            <c:v>60% Fixed Goal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'Investment Data'!$B$5:$B$102</c:f>
              <c:strCache>
                <c:ptCount val="98"/>
                <c:pt idx="0">
                  <c:v>38732</c:v>
                </c:pt>
                <c:pt idx="1">
                  <c:v>38762</c:v>
                </c:pt>
                <c:pt idx="2">
                  <c:v>38792</c:v>
                </c:pt>
                <c:pt idx="3">
                  <c:v>38822</c:v>
                </c:pt>
                <c:pt idx="4">
                  <c:v>38852</c:v>
                </c:pt>
                <c:pt idx="5">
                  <c:v>38882</c:v>
                </c:pt>
                <c:pt idx="6">
                  <c:v>38912</c:v>
                </c:pt>
                <c:pt idx="7">
                  <c:v>38942</c:v>
                </c:pt>
                <c:pt idx="8">
                  <c:v>38972</c:v>
                </c:pt>
                <c:pt idx="9">
                  <c:v>39002</c:v>
                </c:pt>
                <c:pt idx="10">
                  <c:v>39032</c:v>
                </c:pt>
                <c:pt idx="11">
                  <c:v>39062</c:v>
                </c:pt>
                <c:pt idx="12">
                  <c:v>39092</c:v>
                </c:pt>
                <c:pt idx="13">
                  <c:v>39122</c:v>
                </c:pt>
                <c:pt idx="14">
                  <c:v>39152</c:v>
                </c:pt>
                <c:pt idx="15">
                  <c:v>39182</c:v>
                </c:pt>
                <c:pt idx="16">
                  <c:v>39212</c:v>
                </c:pt>
                <c:pt idx="17">
                  <c:v>39242</c:v>
                </c:pt>
                <c:pt idx="18">
                  <c:v>39272</c:v>
                </c:pt>
                <c:pt idx="19">
                  <c:v>39302</c:v>
                </c:pt>
                <c:pt idx="20">
                  <c:v>39332</c:v>
                </c:pt>
                <c:pt idx="21">
                  <c:v>39362</c:v>
                </c:pt>
                <c:pt idx="22">
                  <c:v>39392</c:v>
                </c:pt>
                <c:pt idx="23">
                  <c:v>39422</c:v>
                </c:pt>
                <c:pt idx="24">
                  <c:v>39452</c:v>
                </c:pt>
                <c:pt idx="25">
                  <c:v>39482</c:v>
                </c:pt>
                <c:pt idx="26">
                  <c:v>39512</c:v>
                </c:pt>
                <c:pt idx="27">
                  <c:v>39542</c:v>
                </c:pt>
                <c:pt idx="28">
                  <c:v>39572</c:v>
                </c:pt>
                <c:pt idx="29">
                  <c:v>39602</c:v>
                </c:pt>
                <c:pt idx="30">
                  <c:v>39632</c:v>
                </c:pt>
                <c:pt idx="31">
                  <c:v>39662</c:v>
                </c:pt>
                <c:pt idx="32">
                  <c:v>39692</c:v>
                </c:pt>
                <c:pt idx="33">
                  <c:v>39722</c:v>
                </c:pt>
                <c:pt idx="34">
                  <c:v>39752</c:v>
                </c:pt>
                <c:pt idx="35">
                  <c:v>39782</c:v>
                </c:pt>
                <c:pt idx="36">
                  <c:v>39812</c:v>
                </c:pt>
                <c:pt idx="37">
                  <c:v>39842</c:v>
                </c:pt>
                <c:pt idx="38">
                  <c:v>39872</c:v>
                </c:pt>
                <c:pt idx="39">
                  <c:v>39902</c:v>
                </c:pt>
                <c:pt idx="40">
                  <c:v>39932</c:v>
                </c:pt>
                <c:pt idx="41">
                  <c:v>39962</c:v>
                </c:pt>
                <c:pt idx="42">
                  <c:v>39992</c:v>
                </c:pt>
                <c:pt idx="43">
                  <c:v>40022</c:v>
                </c:pt>
                <c:pt idx="44">
                  <c:v>40052</c:v>
                </c:pt>
                <c:pt idx="45">
                  <c:v>40082</c:v>
                </c:pt>
                <c:pt idx="46">
                  <c:v>40112</c:v>
                </c:pt>
                <c:pt idx="47">
                  <c:v>40142</c:v>
                </c:pt>
                <c:pt idx="48">
                  <c:v>40172</c:v>
                </c:pt>
                <c:pt idx="49">
                  <c:v>40202</c:v>
                </c:pt>
                <c:pt idx="50">
                  <c:v>40232</c:v>
                </c:pt>
                <c:pt idx="51">
                  <c:v>40262</c:v>
                </c:pt>
                <c:pt idx="52">
                  <c:v>40292</c:v>
                </c:pt>
                <c:pt idx="53">
                  <c:v>40322</c:v>
                </c:pt>
                <c:pt idx="54">
                  <c:v>40352</c:v>
                </c:pt>
                <c:pt idx="55">
                  <c:v>40382</c:v>
                </c:pt>
                <c:pt idx="56">
                  <c:v>40412</c:v>
                </c:pt>
                <c:pt idx="57">
                  <c:v>40442</c:v>
                </c:pt>
                <c:pt idx="58">
                  <c:v>40472</c:v>
                </c:pt>
                <c:pt idx="59">
                  <c:v>40502</c:v>
                </c:pt>
                <c:pt idx="60">
                  <c:v>40532</c:v>
                </c:pt>
                <c:pt idx="61">
                  <c:v>40563</c:v>
                </c:pt>
                <c:pt idx="62">
                  <c:v>40593</c:v>
                </c:pt>
                <c:pt idx="63">
                  <c:v>40623</c:v>
                </c:pt>
                <c:pt idx="64">
                  <c:v>40653</c:v>
                </c:pt>
                <c:pt idx="65">
                  <c:v>40683</c:v>
                </c:pt>
                <c:pt idx="66">
                  <c:v>40713</c:v>
                </c:pt>
                <c:pt idx="67">
                  <c:v>40743</c:v>
                </c:pt>
                <c:pt idx="68">
                  <c:v>40773</c:v>
                </c:pt>
                <c:pt idx="69">
                  <c:v>40803</c:v>
                </c:pt>
                <c:pt idx="70">
                  <c:v>40833</c:v>
                </c:pt>
                <c:pt idx="71">
                  <c:v>40863</c:v>
                </c:pt>
                <c:pt idx="72">
                  <c:v>40893</c:v>
                </c:pt>
                <c:pt idx="73">
                  <c:v>40923</c:v>
                </c:pt>
                <c:pt idx="74">
                  <c:v>40953</c:v>
                </c:pt>
                <c:pt idx="75">
                  <c:v>40983</c:v>
                </c:pt>
                <c:pt idx="76">
                  <c:v>41013</c:v>
                </c:pt>
                <c:pt idx="77">
                  <c:v>41043</c:v>
                </c:pt>
                <c:pt idx="78">
                  <c:v>41073</c:v>
                </c:pt>
                <c:pt idx="79">
                  <c:v>41103</c:v>
                </c:pt>
                <c:pt idx="80">
                  <c:v>41133</c:v>
                </c:pt>
                <c:pt idx="81">
                  <c:v>41163</c:v>
                </c:pt>
                <c:pt idx="82">
                  <c:v>41193</c:v>
                </c:pt>
                <c:pt idx="83">
                  <c:v>41223</c:v>
                </c:pt>
                <c:pt idx="84">
                  <c:v>41253</c:v>
                </c:pt>
                <c:pt idx="85">
                  <c:v>41283</c:v>
                </c:pt>
                <c:pt idx="86">
                  <c:v>41313</c:v>
                </c:pt>
                <c:pt idx="87">
                  <c:v>41343</c:v>
                </c:pt>
                <c:pt idx="88">
                  <c:v>41373</c:v>
                </c:pt>
                <c:pt idx="89">
                  <c:v>41403</c:v>
                </c:pt>
                <c:pt idx="90">
                  <c:v>41433</c:v>
                </c:pt>
                <c:pt idx="91">
                  <c:v>41463</c:v>
                </c:pt>
                <c:pt idx="92">
                  <c:v>41493</c:v>
                </c:pt>
                <c:pt idx="93">
                  <c:v>41523</c:v>
                </c:pt>
                <c:pt idx="94">
                  <c:v>41553</c:v>
                </c:pt>
                <c:pt idx="95">
                  <c:v>41583</c:v>
                </c:pt>
                <c:pt idx="96">
                  <c:v>41613</c:v>
                </c:pt>
              </c:strCache>
            </c:strRef>
          </c:cat>
          <c:val>
            <c:numRef>
              <c:f>'Investment Data'!$F$5:$F$102</c:f>
              <c:numCache>
                <c:ptCount val="9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</c:numCache>
            </c:numRef>
          </c:val>
          <c:smooth val="0"/>
        </c:ser>
        <c:axId val="15638015"/>
        <c:axId val="6524408"/>
      </c:lineChart>
      <c:dateAx>
        <c:axId val="39132773"/>
        <c:scaling>
          <c:orientation val="minMax"/>
        </c:scaling>
        <c:axPos val="b"/>
        <c:delete val="0"/>
        <c:numFmt formatCode="[$-409]m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50638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66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Dollars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32773"/>
        <c:crossesAt val="1"/>
        <c:crossBetween val="between"/>
        <c:dispUnits/>
      </c:valAx>
      <c:dateAx>
        <c:axId val="15638015"/>
        <c:scaling>
          <c:orientation val="minMax"/>
        </c:scaling>
        <c:axPos val="b"/>
        <c:delete val="1"/>
        <c:majorTickMark val="out"/>
        <c:minorTickMark val="none"/>
        <c:tickLblPos val="none"/>
        <c:crossAx val="652440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524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Fixed % of Total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80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9485"/>
          <c:w val="0.830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Monthly Trends Year over Year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25"/>
          <c:w val="0.977"/>
          <c:h val="0.878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'Investment Data'!$P$5:$P$16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'Investment Data'!$Q$5:$Q$16</c:f>
              <c:numCache>
                <c:ptCount val="12"/>
                <c:pt idx="0">
                  <c:v>613885.11</c:v>
                </c:pt>
                <c:pt idx="3">
                  <c:v>588108.94</c:v>
                </c:pt>
                <c:pt idx="10">
                  <c:v>670018.3</c:v>
                </c:pt>
              </c:numCache>
            </c:numRef>
          </c:val>
          <c:smooth val="1"/>
        </c:ser>
        <c:ser>
          <c:idx val="1"/>
          <c:order val="1"/>
          <c:tx>
            <c:v>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'Investment Data'!$P$5:$P$16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'Investment Data'!$R$7:$R$16</c:f>
              <c:numCache>
                <c:ptCount val="10"/>
                <c:pt idx="0">
                  <c:v>690406.26</c:v>
                </c:pt>
                <c:pt idx="6">
                  <c:v>666347.33</c:v>
                </c:pt>
                <c:pt idx="7">
                  <c:v>701357.5900000001</c:v>
                </c:pt>
                <c:pt idx="8">
                  <c:v>714367.06</c:v>
                </c:pt>
                <c:pt idx="9">
                  <c:v>742873.7</c:v>
                </c:pt>
              </c:numCache>
            </c:numRef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'Investment Data'!$P$5:$P$16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'Investment Data'!$S$5:$S$16</c:f>
              <c:numCache>
                <c:ptCount val="12"/>
                <c:pt idx="0">
                  <c:v>750644.0900000001</c:v>
                </c:pt>
                <c:pt idx="1">
                  <c:v>758978.3899999999</c:v>
                </c:pt>
                <c:pt idx="2">
                  <c:v>755536.8</c:v>
                </c:pt>
                <c:pt idx="5">
                  <c:v>725556.8200000001</c:v>
                </c:pt>
                <c:pt idx="6">
                  <c:v>717306.78</c:v>
                </c:pt>
                <c:pt idx="7">
                  <c:v>724660.28</c:v>
                </c:pt>
                <c:pt idx="8">
                  <c:v>702702.05</c:v>
                </c:pt>
                <c:pt idx="10">
                  <c:v>739808.59</c:v>
                </c:pt>
              </c:numCache>
            </c:numRef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'Investment Data'!$P$5:$P$16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 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'Investment Data'!$T$5:$T$16</c:f>
              <c:numCache>
                <c:ptCount val="12"/>
                <c:pt idx="0">
                  <c:v>751381.92</c:v>
                </c:pt>
                <c:pt idx="1">
                  <c:v>765745.3200000001</c:v>
                </c:pt>
                <c:pt idx="3">
                  <c:v>776596.29</c:v>
                </c:pt>
                <c:pt idx="5">
                  <c:v>713614.3999999999</c:v>
                </c:pt>
              </c:numCache>
            </c:numRef>
          </c:val>
          <c:smooth val="0"/>
        </c:ser>
        <c:marker val="1"/>
        <c:axId val="58719673"/>
        <c:axId val="58715010"/>
      </c:line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15010"/>
        <c:crosses val="autoZero"/>
        <c:auto val="1"/>
        <c:lblOffset val="100"/>
        <c:tickLblSkip val="1"/>
        <c:noMultiLvlLbl val="0"/>
      </c:catAx>
      <c:valAx>
        <c:axId val="58715010"/>
        <c:scaling>
          <c:orientation val="minMax"/>
          <c:min val="5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9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875"/>
          <c:y val="0.9505"/>
          <c:w val="0.883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FLORIDA ENGINEERING FOUNDATION 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YEAR END TOTAL FUNDS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YEAR BASIS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05"/>
          <c:w val="0.9747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Data Modified'!$B$8:$B$10</c:f>
              <c:strCache>
                <c:ptCount val="1"/>
                <c:pt idx="0">
                  <c:v>1987 1988 1989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numRef>
              <c:f>'Yearly Data Modified'!$A$8:$A$35</c:f>
              <c:numCach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'Yearly Data Modified'!$B$8:$B$35</c:f>
              <c:numCache>
                <c:ptCount val="28"/>
                <c:pt idx="3">
                  <c:v>25320</c:v>
                </c:pt>
                <c:pt idx="4">
                  <c:v>39988</c:v>
                </c:pt>
                <c:pt idx="5">
                  <c:v>44320</c:v>
                </c:pt>
                <c:pt idx="6">
                  <c:v>45523</c:v>
                </c:pt>
                <c:pt idx="7">
                  <c:v>66754</c:v>
                </c:pt>
                <c:pt idx="8">
                  <c:v>68618</c:v>
                </c:pt>
                <c:pt idx="9">
                  <c:v>76935</c:v>
                </c:pt>
                <c:pt idx="10">
                  <c:v>119097</c:v>
                </c:pt>
                <c:pt idx="11">
                  <c:v>134332</c:v>
                </c:pt>
                <c:pt idx="12">
                  <c:v>147042</c:v>
                </c:pt>
                <c:pt idx="13">
                  <c:v>181132</c:v>
                </c:pt>
                <c:pt idx="14">
                  <c:v>168048</c:v>
                </c:pt>
                <c:pt idx="15">
                  <c:v>160511</c:v>
                </c:pt>
                <c:pt idx="16">
                  <c:v>235799</c:v>
                </c:pt>
                <c:pt idx="17">
                  <c:v>306895</c:v>
                </c:pt>
                <c:pt idx="18">
                  <c:v>435604</c:v>
                </c:pt>
                <c:pt idx="19">
                  <c:v>505054</c:v>
                </c:pt>
                <c:pt idx="20">
                  <c:v>683210</c:v>
                </c:pt>
                <c:pt idx="21">
                  <c:v>652794</c:v>
                </c:pt>
                <c:pt idx="22">
                  <c:v>667149</c:v>
                </c:pt>
                <c:pt idx="23">
                  <c:v>689560</c:v>
                </c:pt>
                <c:pt idx="24">
                  <c:v>702702.05</c:v>
                </c:pt>
                <c:pt idx="25">
                  <c:v>753069.6599999999</c:v>
                </c:pt>
                <c:pt idx="26">
                  <c:v>817822.6499999999</c:v>
                </c:pt>
              </c:numCache>
            </c:numRef>
          </c:val>
        </c:ser>
        <c:axId val="58673043"/>
        <c:axId val="58295340"/>
      </c:bar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95340"/>
        <c:crosses val="autoZero"/>
        <c:auto val="1"/>
        <c:lblOffset val="100"/>
        <c:tickLblSkip val="1"/>
        <c:noMultiLvlLbl val="0"/>
      </c:catAx>
      <c:valAx>
        <c:axId val="58295340"/>
        <c:scaling>
          <c:orientation val="minMax"/>
          <c:max val="1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73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375"/>
          <c:w val="0.975"/>
          <c:h val="0.948"/>
        </c:manualLayout>
      </c:layout>
      <c:lineChart>
        <c:grouping val="standard"/>
        <c:varyColors val="0"/>
        <c:ser>
          <c:idx val="0"/>
          <c:order val="0"/>
          <c:tx>
            <c:v>Total Fidelity Value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'Investment Data'!$B$50:$B$65</c:f>
              <c:strCache>
                <c:ptCount val="16"/>
                <c:pt idx="0">
                  <c:v>40082</c:v>
                </c:pt>
                <c:pt idx="1">
                  <c:v>40112</c:v>
                </c:pt>
                <c:pt idx="2">
                  <c:v>40142</c:v>
                </c:pt>
                <c:pt idx="3">
                  <c:v>40172</c:v>
                </c:pt>
                <c:pt idx="4">
                  <c:v>40202</c:v>
                </c:pt>
                <c:pt idx="5">
                  <c:v>40232</c:v>
                </c:pt>
                <c:pt idx="6">
                  <c:v>40262</c:v>
                </c:pt>
                <c:pt idx="7">
                  <c:v>40292</c:v>
                </c:pt>
                <c:pt idx="8">
                  <c:v>40322</c:v>
                </c:pt>
                <c:pt idx="9">
                  <c:v>40352</c:v>
                </c:pt>
                <c:pt idx="10">
                  <c:v>40382</c:v>
                </c:pt>
                <c:pt idx="11">
                  <c:v>40412</c:v>
                </c:pt>
                <c:pt idx="12">
                  <c:v>40442</c:v>
                </c:pt>
                <c:pt idx="13">
                  <c:v>40472</c:v>
                </c:pt>
                <c:pt idx="14">
                  <c:v>40502</c:v>
                </c:pt>
                <c:pt idx="15">
                  <c:v>40532</c:v>
                </c:pt>
              </c:strCache>
            </c:strRef>
          </c:cat>
          <c:val>
            <c:numRef>
              <c:f>'Investment Data'!$I$50:$I$65</c:f>
              <c:numCache>
                <c:ptCount val="16"/>
                <c:pt idx="0">
                  <c:v>223181</c:v>
                </c:pt>
                <c:pt idx="1">
                  <c:v>217822</c:v>
                </c:pt>
                <c:pt idx="2">
                  <c:v>229549</c:v>
                </c:pt>
                <c:pt idx="3">
                  <c:v>285611</c:v>
                </c:pt>
                <c:pt idx="4">
                  <c:v>275223</c:v>
                </c:pt>
                <c:pt idx="5">
                  <c:v>284234</c:v>
                </c:pt>
                <c:pt idx="6">
                  <c:v>301202</c:v>
                </c:pt>
                <c:pt idx="7">
                  <c:v>307561</c:v>
                </c:pt>
                <c:pt idx="8">
                  <c:v>284313</c:v>
                </c:pt>
                <c:pt idx="9">
                  <c:v>269469</c:v>
                </c:pt>
                <c:pt idx="10">
                  <c:v>287417</c:v>
                </c:pt>
                <c:pt idx="11">
                  <c:v>274730</c:v>
                </c:pt>
                <c:pt idx="12">
                  <c:v>274730.43</c:v>
                </c:pt>
                <c:pt idx="13">
                  <c:v>310558.07</c:v>
                </c:pt>
                <c:pt idx="14">
                  <c:v>312293.63</c:v>
                </c:pt>
                <c:pt idx="15">
                  <c:v>332551.28</c:v>
                </c:pt>
              </c:numCache>
            </c:numRef>
          </c:val>
          <c:smooth val="0"/>
        </c:ser>
        <c:ser>
          <c:idx val="2"/>
          <c:order val="1"/>
          <c:tx>
            <c:v>2010 Base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'Investment Data'!$B$50:$B$65</c:f>
              <c:strCache>
                <c:ptCount val="16"/>
                <c:pt idx="0">
                  <c:v>40082</c:v>
                </c:pt>
                <c:pt idx="1">
                  <c:v>40112</c:v>
                </c:pt>
                <c:pt idx="2">
                  <c:v>40142</c:v>
                </c:pt>
                <c:pt idx="3">
                  <c:v>40172</c:v>
                </c:pt>
                <c:pt idx="4">
                  <c:v>40202</c:v>
                </c:pt>
                <c:pt idx="5">
                  <c:v>40232</c:v>
                </c:pt>
                <c:pt idx="6">
                  <c:v>40262</c:v>
                </c:pt>
                <c:pt idx="7">
                  <c:v>40292</c:v>
                </c:pt>
                <c:pt idx="8">
                  <c:v>40322</c:v>
                </c:pt>
                <c:pt idx="9">
                  <c:v>40352</c:v>
                </c:pt>
                <c:pt idx="10">
                  <c:v>40382</c:v>
                </c:pt>
                <c:pt idx="11">
                  <c:v>40412</c:v>
                </c:pt>
                <c:pt idx="12">
                  <c:v>40442</c:v>
                </c:pt>
                <c:pt idx="13">
                  <c:v>40472</c:v>
                </c:pt>
                <c:pt idx="14">
                  <c:v>40502</c:v>
                </c:pt>
                <c:pt idx="15">
                  <c:v>40532</c:v>
                </c:pt>
              </c:strCache>
            </c:strRef>
          </c:cat>
          <c:val>
            <c:numRef>
              <c:f>'Investment Data'!$J$50:$J$65</c:f>
              <c:numCache>
                <c:ptCount val="16"/>
                <c:pt idx="3">
                  <c:v>285611</c:v>
                </c:pt>
                <c:pt idx="4">
                  <c:v>285611</c:v>
                </c:pt>
                <c:pt idx="5">
                  <c:v>285611</c:v>
                </c:pt>
                <c:pt idx="6">
                  <c:v>285611</c:v>
                </c:pt>
                <c:pt idx="7">
                  <c:v>285611</c:v>
                </c:pt>
                <c:pt idx="8">
                  <c:v>285611</c:v>
                </c:pt>
                <c:pt idx="9">
                  <c:v>285611</c:v>
                </c:pt>
                <c:pt idx="10">
                  <c:v>285611</c:v>
                </c:pt>
                <c:pt idx="11">
                  <c:v>285611</c:v>
                </c:pt>
                <c:pt idx="12">
                  <c:v>285611</c:v>
                </c:pt>
                <c:pt idx="13">
                  <c:v>285611</c:v>
                </c:pt>
                <c:pt idx="14">
                  <c:v>285611</c:v>
                </c:pt>
                <c:pt idx="15">
                  <c:v>285611</c:v>
                </c:pt>
              </c:numCache>
            </c:numRef>
          </c:val>
          <c:smooth val="0"/>
        </c:ser>
        <c:marker val="1"/>
        <c:axId val="54896013"/>
        <c:axId val="24302070"/>
      </c:lineChart>
      <c:dateAx>
        <c:axId val="54896013"/>
        <c:scaling>
          <c:orientation val="minMax"/>
        </c:scaling>
        <c:axPos val="b"/>
        <c:delete val="0"/>
        <c:numFmt formatCode="[$-409]m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0207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4302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96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75"/>
          <c:y val="0.956"/>
          <c:w val="0.24625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375"/>
          <c:w val="0.96575"/>
          <c:h val="0.92775"/>
        </c:manualLayout>
      </c:layout>
      <c:lineChart>
        <c:grouping val="standard"/>
        <c:varyColors val="0"/>
        <c:ser>
          <c:idx val="0"/>
          <c:order val="0"/>
          <c:tx>
            <c:v>Total Fidelity Value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'Investment Data'!$B$62:$B$77</c:f>
              <c:strCache>
                <c:ptCount val="16"/>
                <c:pt idx="0">
                  <c:v>40442</c:v>
                </c:pt>
                <c:pt idx="1">
                  <c:v>40472</c:v>
                </c:pt>
                <c:pt idx="2">
                  <c:v>40502</c:v>
                </c:pt>
                <c:pt idx="3">
                  <c:v>40532</c:v>
                </c:pt>
                <c:pt idx="4">
                  <c:v>40563</c:v>
                </c:pt>
                <c:pt idx="5">
                  <c:v>40593</c:v>
                </c:pt>
                <c:pt idx="6">
                  <c:v>40623</c:v>
                </c:pt>
                <c:pt idx="7">
                  <c:v>40653</c:v>
                </c:pt>
                <c:pt idx="8">
                  <c:v>40683</c:v>
                </c:pt>
                <c:pt idx="9">
                  <c:v>40713</c:v>
                </c:pt>
                <c:pt idx="10">
                  <c:v>40743</c:v>
                </c:pt>
                <c:pt idx="11">
                  <c:v>40773</c:v>
                </c:pt>
                <c:pt idx="12">
                  <c:v>40803</c:v>
                </c:pt>
                <c:pt idx="13">
                  <c:v>40833</c:v>
                </c:pt>
                <c:pt idx="14">
                  <c:v>40863</c:v>
                </c:pt>
                <c:pt idx="15">
                  <c:v>40893</c:v>
                </c:pt>
              </c:strCache>
            </c:strRef>
          </c:cat>
          <c:val>
            <c:numRef>
              <c:f>'Investment Data'!$I$62:$I$77</c:f>
              <c:numCache>
                <c:ptCount val="16"/>
                <c:pt idx="0">
                  <c:v>274730.43</c:v>
                </c:pt>
                <c:pt idx="1">
                  <c:v>310558.07</c:v>
                </c:pt>
                <c:pt idx="2">
                  <c:v>312293.63</c:v>
                </c:pt>
                <c:pt idx="3">
                  <c:v>332551.28</c:v>
                </c:pt>
                <c:pt idx="4">
                  <c:v>339544.48</c:v>
                </c:pt>
                <c:pt idx="5">
                  <c:v>351316.37</c:v>
                </c:pt>
                <c:pt idx="6">
                  <c:v>312021.95</c:v>
                </c:pt>
                <c:pt idx="9">
                  <c:v>317688.03</c:v>
                </c:pt>
                <c:pt idx="10">
                  <c:v>305697.72</c:v>
                </c:pt>
                <c:pt idx="11">
                  <c:v>288353.7</c:v>
                </c:pt>
                <c:pt idx="12">
                  <c:v>267082.9</c:v>
                </c:pt>
                <c:pt idx="14">
                  <c:v>295444.42</c:v>
                </c:pt>
              </c:numCache>
            </c:numRef>
          </c:val>
          <c:smooth val="0"/>
        </c:ser>
        <c:ser>
          <c:idx val="2"/>
          <c:order val="1"/>
          <c:tx>
            <c:v>2011 Base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'Investment Data'!$B$62:$B$77</c:f>
              <c:strCache>
                <c:ptCount val="16"/>
                <c:pt idx="0">
                  <c:v>40442</c:v>
                </c:pt>
                <c:pt idx="1">
                  <c:v>40472</c:v>
                </c:pt>
                <c:pt idx="2">
                  <c:v>40502</c:v>
                </c:pt>
                <c:pt idx="3">
                  <c:v>40532</c:v>
                </c:pt>
                <c:pt idx="4">
                  <c:v>40563</c:v>
                </c:pt>
                <c:pt idx="5">
                  <c:v>40593</c:v>
                </c:pt>
                <c:pt idx="6">
                  <c:v>40623</c:v>
                </c:pt>
                <c:pt idx="7">
                  <c:v>40653</c:v>
                </c:pt>
                <c:pt idx="8">
                  <c:v>40683</c:v>
                </c:pt>
                <c:pt idx="9">
                  <c:v>40713</c:v>
                </c:pt>
                <c:pt idx="10">
                  <c:v>40743</c:v>
                </c:pt>
                <c:pt idx="11">
                  <c:v>40773</c:v>
                </c:pt>
                <c:pt idx="12">
                  <c:v>40803</c:v>
                </c:pt>
                <c:pt idx="13">
                  <c:v>40833</c:v>
                </c:pt>
                <c:pt idx="14">
                  <c:v>40863</c:v>
                </c:pt>
                <c:pt idx="15">
                  <c:v>40893</c:v>
                </c:pt>
              </c:strCache>
            </c:strRef>
          </c:cat>
          <c:val>
            <c:numRef>
              <c:f>'Investment Data'!$K$62:$K$77</c:f>
              <c:numCache>
                <c:ptCount val="16"/>
                <c:pt idx="3">
                  <c:v>332551.28</c:v>
                </c:pt>
                <c:pt idx="4">
                  <c:v>332551.28</c:v>
                </c:pt>
                <c:pt idx="5">
                  <c:v>332551.28</c:v>
                </c:pt>
                <c:pt idx="6">
                  <c:v>332551.28</c:v>
                </c:pt>
                <c:pt idx="7">
                  <c:v>332551.28</c:v>
                </c:pt>
                <c:pt idx="8">
                  <c:v>332551.28</c:v>
                </c:pt>
                <c:pt idx="9">
                  <c:v>332551.28</c:v>
                </c:pt>
                <c:pt idx="10">
                  <c:v>332551.28</c:v>
                </c:pt>
                <c:pt idx="11">
                  <c:v>332551.28</c:v>
                </c:pt>
                <c:pt idx="12">
                  <c:v>332551.28</c:v>
                </c:pt>
                <c:pt idx="13">
                  <c:v>332551.28</c:v>
                </c:pt>
                <c:pt idx="14">
                  <c:v>332551.28</c:v>
                </c:pt>
                <c:pt idx="15">
                  <c:v>332551.28</c:v>
                </c:pt>
              </c:numCache>
            </c:numRef>
          </c:val>
          <c:smooth val="0"/>
        </c:ser>
        <c:ser>
          <c:idx val="1"/>
          <c:order val="2"/>
          <c:tx>
            <c:v>Fidelity Rebalance Base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'Investment Data'!$B$62:$B$77</c:f>
              <c:strCache>
                <c:ptCount val="16"/>
                <c:pt idx="0">
                  <c:v>40442</c:v>
                </c:pt>
                <c:pt idx="1">
                  <c:v>40472</c:v>
                </c:pt>
                <c:pt idx="2">
                  <c:v>40502</c:v>
                </c:pt>
                <c:pt idx="3">
                  <c:v>40532</c:v>
                </c:pt>
                <c:pt idx="4">
                  <c:v>40563</c:v>
                </c:pt>
                <c:pt idx="5">
                  <c:v>40593</c:v>
                </c:pt>
                <c:pt idx="6">
                  <c:v>40623</c:v>
                </c:pt>
                <c:pt idx="7">
                  <c:v>40653</c:v>
                </c:pt>
                <c:pt idx="8">
                  <c:v>40683</c:v>
                </c:pt>
                <c:pt idx="9">
                  <c:v>40713</c:v>
                </c:pt>
                <c:pt idx="10">
                  <c:v>40743</c:v>
                </c:pt>
                <c:pt idx="11">
                  <c:v>40773</c:v>
                </c:pt>
                <c:pt idx="12">
                  <c:v>40803</c:v>
                </c:pt>
                <c:pt idx="13">
                  <c:v>40833</c:v>
                </c:pt>
                <c:pt idx="14">
                  <c:v>40863</c:v>
                </c:pt>
                <c:pt idx="15">
                  <c:v>40893</c:v>
                </c:pt>
              </c:strCache>
            </c:strRef>
          </c:cat>
          <c:val>
            <c:numRef>
              <c:f>'Investment Data'!$L$62:$L$77</c:f>
              <c:numCache>
                <c:ptCount val="16"/>
                <c:pt idx="6">
                  <c:v>312316</c:v>
                </c:pt>
                <c:pt idx="7">
                  <c:v>312316</c:v>
                </c:pt>
                <c:pt idx="8">
                  <c:v>312316</c:v>
                </c:pt>
                <c:pt idx="9">
                  <c:v>312316</c:v>
                </c:pt>
                <c:pt idx="10">
                  <c:v>312316</c:v>
                </c:pt>
                <c:pt idx="11">
                  <c:v>312316</c:v>
                </c:pt>
                <c:pt idx="12">
                  <c:v>312316</c:v>
                </c:pt>
                <c:pt idx="13">
                  <c:v>312316</c:v>
                </c:pt>
                <c:pt idx="14">
                  <c:v>312316</c:v>
                </c:pt>
                <c:pt idx="15">
                  <c:v>312316</c:v>
                </c:pt>
              </c:numCache>
            </c:numRef>
          </c:val>
          <c:smooth val="0"/>
        </c:ser>
        <c:marker val="1"/>
        <c:axId val="17392039"/>
        <c:axId val="22310624"/>
      </c:lineChart>
      <c:dateAx>
        <c:axId val="17392039"/>
        <c:scaling>
          <c:orientation val="minMax"/>
        </c:scaling>
        <c:axPos val="b"/>
        <c:delete val="0"/>
        <c:numFmt formatCode="[$-409]m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1062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310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92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56"/>
          <c:w val="0.41875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375"/>
          <c:w val="0.96575"/>
          <c:h val="0.92675"/>
        </c:manualLayout>
      </c:layout>
      <c:lineChart>
        <c:grouping val="standard"/>
        <c:varyColors val="0"/>
        <c:ser>
          <c:idx val="0"/>
          <c:order val="0"/>
          <c:tx>
            <c:v>Total Fidelity Value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'Investment Data'!$B$74:$B$89</c:f>
              <c:strCache>
                <c:ptCount val="16"/>
                <c:pt idx="0">
                  <c:v>40803</c:v>
                </c:pt>
                <c:pt idx="1">
                  <c:v>40833</c:v>
                </c:pt>
                <c:pt idx="2">
                  <c:v>40863</c:v>
                </c:pt>
                <c:pt idx="3">
                  <c:v>40893</c:v>
                </c:pt>
                <c:pt idx="4">
                  <c:v>40923</c:v>
                </c:pt>
                <c:pt idx="5">
                  <c:v>40953</c:v>
                </c:pt>
                <c:pt idx="6">
                  <c:v>40983</c:v>
                </c:pt>
                <c:pt idx="7">
                  <c:v>41013</c:v>
                </c:pt>
                <c:pt idx="8">
                  <c:v>41043</c:v>
                </c:pt>
                <c:pt idx="9">
                  <c:v>41073</c:v>
                </c:pt>
                <c:pt idx="10">
                  <c:v>41103</c:v>
                </c:pt>
                <c:pt idx="11">
                  <c:v>41133</c:v>
                </c:pt>
                <c:pt idx="12">
                  <c:v>41163</c:v>
                </c:pt>
                <c:pt idx="13">
                  <c:v>41193</c:v>
                </c:pt>
                <c:pt idx="14">
                  <c:v>41223</c:v>
                </c:pt>
                <c:pt idx="15">
                  <c:v>41253</c:v>
                </c:pt>
              </c:strCache>
            </c:strRef>
          </c:cat>
          <c:val>
            <c:numRef>
              <c:f>'Investment Data'!$I$74:$I$89</c:f>
              <c:numCache>
                <c:ptCount val="16"/>
                <c:pt idx="0">
                  <c:v>267082.9</c:v>
                </c:pt>
                <c:pt idx="2">
                  <c:v>295444.42</c:v>
                </c:pt>
                <c:pt idx="4">
                  <c:v>297838.88</c:v>
                </c:pt>
                <c:pt idx="5">
                  <c:v>325006.05</c:v>
                </c:pt>
                <c:pt idx="7">
                  <c:v>334549.47</c:v>
                </c:pt>
                <c:pt idx="9">
                  <c:v>312985.39</c:v>
                </c:pt>
                <c:pt idx="10">
                  <c:v>324827.82</c:v>
                </c:pt>
                <c:pt idx="11">
                  <c:v>335899.98</c:v>
                </c:pt>
                <c:pt idx="12">
                  <c:v>335899.98</c:v>
                </c:pt>
                <c:pt idx="15">
                  <c:v>316196.06</c:v>
                </c:pt>
              </c:numCache>
            </c:numRef>
          </c:val>
          <c:smooth val="0"/>
        </c:ser>
        <c:ser>
          <c:idx val="1"/>
          <c:order val="1"/>
          <c:tx>
            <c:v>2012 Base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'Investment Data'!$B$74:$B$89</c:f>
              <c:strCache>
                <c:ptCount val="16"/>
                <c:pt idx="0">
                  <c:v>40803</c:v>
                </c:pt>
                <c:pt idx="1">
                  <c:v>40833</c:v>
                </c:pt>
                <c:pt idx="2">
                  <c:v>40863</c:v>
                </c:pt>
                <c:pt idx="3">
                  <c:v>40893</c:v>
                </c:pt>
                <c:pt idx="4">
                  <c:v>40923</c:v>
                </c:pt>
                <c:pt idx="5">
                  <c:v>40953</c:v>
                </c:pt>
                <c:pt idx="6">
                  <c:v>40983</c:v>
                </c:pt>
                <c:pt idx="7">
                  <c:v>41013</c:v>
                </c:pt>
                <c:pt idx="8">
                  <c:v>41043</c:v>
                </c:pt>
                <c:pt idx="9">
                  <c:v>41073</c:v>
                </c:pt>
                <c:pt idx="10">
                  <c:v>41103</c:v>
                </c:pt>
                <c:pt idx="11">
                  <c:v>41133</c:v>
                </c:pt>
                <c:pt idx="12">
                  <c:v>41163</c:v>
                </c:pt>
                <c:pt idx="13">
                  <c:v>41193</c:v>
                </c:pt>
                <c:pt idx="14">
                  <c:v>41223</c:v>
                </c:pt>
                <c:pt idx="15">
                  <c:v>41253</c:v>
                </c:pt>
              </c:strCache>
            </c:strRef>
          </c:cat>
          <c:val>
            <c:numRef>
              <c:f>'Investment Data'!$M$74:$M$89</c:f>
              <c:numCache>
                <c:ptCount val="16"/>
                <c:pt idx="3">
                  <c:v>297838.88</c:v>
                </c:pt>
                <c:pt idx="4">
                  <c:v>297838.88</c:v>
                </c:pt>
                <c:pt idx="5">
                  <c:v>297838.88</c:v>
                </c:pt>
                <c:pt idx="6">
                  <c:v>297838.88</c:v>
                </c:pt>
                <c:pt idx="7">
                  <c:v>297838.88</c:v>
                </c:pt>
                <c:pt idx="8">
                  <c:v>297838.88</c:v>
                </c:pt>
                <c:pt idx="9">
                  <c:v>297838.88</c:v>
                </c:pt>
                <c:pt idx="10">
                  <c:v>297838.88</c:v>
                </c:pt>
                <c:pt idx="11">
                  <c:v>297838.88</c:v>
                </c:pt>
                <c:pt idx="12">
                  <c:v>297838.88</c:v>
                </c:pt>
                <c:pt idx="13">
                  <c:v>297838.88</c:v>
                </c:pt>
                <c:pt idx="14">
                  <c:v>297838.88</c:v>
                </c:pt>
                <c:pt idx="15">
                  <c:v>297838.88</c:v>
                </c:pt>
              </c:numCache>
            </c:numRef>
          </c:val>
          <c:smooth val="0"/>
        </c:ser>
        <c:marker val="1"/>
        <c:axId val="66577889"/>
        <c:axId val="62330090"/>
      </c:lineChart>
      <c:dateAx>
        <c:axId val="66577889"/>
        <c:scaling>
          <c:orientation val="minMax"/>
        </c:scaling>
        <c:axPos val="b"/>
        <c:delete val="0"/>
        <c:numFmt formatCode="[$-409]m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3009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330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77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1"/>
          <c:y val="0.9545"/>
          <c:w val="0.407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"/>
          <c:w val="0.977"/>
          <c:h val="0.94075"/>
        </c:manualLayout>
      </c:layout>
      <c:lineChart>
        <c:grouping val="standard"/>
        <c:varyColors val="0"/>
        <c:ser>
          <c:idx val="0"/>
          <c:order val="0"/>
          <c:tx>
            <c:v>Total Fidelity Value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'Investment Data'!$B$86:$B$102</c:f>
              <c:strCache>
                <c:ptCount val="17"/>
                <c:pt idx="0">
                  <c:v>41163</c:v>
                </c:pt>
                <c:pt idx="1">
                  <c:v>41193</c:v>
                </c:pt>
                <c:pt idx="2">
                  <c:v>41223</c:v>
                </c:pt>
                <c:pt idx="3">
                  <c:v>41253</c:v>
                </c:pt>
                <c:pt idx="4">
                  <c:v>41283</c:v>
                </c:pt>
                <c:pt idx="5">
                  <c:v>41313</c:v>
                </c:pt>
                <c:pt idx="6">
                  <c:v>41343</c:v>
                </c:pt>
                <c:pt idx="7">
                  <c:v>41373</c:v>
                </c:pt>
                <c:pt idx="8">
                  <c:v>41403</c:v>
                </c:pt>
                <c:pt idx="9">
                  <c:v>41433</c:v>
                </c:pt>
                <c:pt idx="10">
                  <c:v>41463</c:v>
                </c:pt>
                <c:pt idx="11">
                  <c:v>41493</c:v>
                </c:pt>
                <c:pt idx="12">
                  <c:v>41523</c:v>
                </c:pt>
                <c:pt idx="13">
                  <c:v>41553</c:v>
                </c:pt>
                <c:pt idx="14">
                  <c:v>41583</c:v>
                </c:pt>
                <c:pt idx="15">
                  <c:v>41613</c:v>
                </c:pt>
              </c:strCache>
            </c:strRef>
          </c:cat>
          <c:val>
            <c:numRef>
              <c:f>'Investment Data'!$I$86:$I$102</c:f>
              <c:numCache>
                <c:ptCount val="17"/>
                <c:pt idx="0">
                  <c:v>335899.98</c:v>
                </c:pt>
                <c:pt idx="3">
                  <c:v>316196.06</c:v>
                </c:pt>
                <c:pt idx="5">
                  <c:v>336621.86</c:v>
                </c:pt>
                <c:pt idx="6">
                  <c:v>353651.38</c:v>
                </c:pt>
                <c:pt idx="9">
                  <c:v>367521.35</c:v>
                </c:pt>
              </c:numCache>
            </c:numRef>
          </c:val>
          <c:smooth val="0"/>
        </c:ser>
        <c:ser>
          <c:idx val="1"/>
          <c:order val="1"/>
          <c:tx>
            <c:v>2013 Base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'Investment Data'!$B$86:$B$102</c:f>
              <c:strCache>
                <c:ptCount val="17"/>
                <c:pt idx="0">
                  <c:v>41163</c:v>
                </c:pt>
                <c:pt idx="1">
                  <c:v>41193</c:v>
                </c:pt>
                <c:pt idx="2">
                  <c:v>41223</c:v>
                </c:pt>
                <c:pt idx="3">
                  <c:v>41253</c:v>
                </c:pt>
                <c:pt idx="4">
                  <c:v>41283</c:v>
                </c:pt>
                <c:pt idx="5">
                  <c:v>41313</c:v>
                </c:pt>
                <c:pt idx="6">
                  <c:v>41343</c:v>
                </c:pt>
                <c:pt idx="7">
                  <c:v>41373</c:v>
                </c:pt>
                <c:pt idx="8">
                  <c:v>41403</c:v>
                </c:pt>
                <c:pt idx="9">
                  <c:v>41433</c:v>
                </c:pt>
                <c:pt idx="10">
                  <c:v>41463</c:v>
                </c:pt>
                <c:pt idx="11">
                  <c:v>41493</c:v>
                </c:pt>
                <c:pt idx="12">
                  <c:v>41523</c:v>
                </c:pt>
                <c:pt idx="13">
                  <c:v>41553</c:v>
                </c:pt>
                <c:pt idx="14">
                  <c:v>41583</c:v>
                </c:pt>
                <c:pt idx="15">
                  <c:v>41613</c:v>
                </c:pt>
              </c:strCache>
            </c:strRef>
          </c:cat>
          <c:val>
            <c:numRef>
              <c:f>'Investment Data'!$N$86:$N$101</c:f>
              <c:numCache>
                <c:ptCount val="16"/>
                <c:pt idx="4">
                  <c:v>316196.06</c:v>
                </c:pt>
                <c:pt idx="5">
                  <c:v>316196.06</c:v>
                </c:pt>
                <c:pt idx="6">
                  <c:v>316196.06</c:v>
                </c:pt>
                <c:pt idx="7">
                  <c:v>316196.06</c:v>
                </c:pt>
                <c:pt idx="8">
                  <c:v>316196.06</c:v>
                </c:pt>
                <c:pt idx="9">
                  <c:v>316196.06</c:v>
                </c:pt>
                <c:pt idx="10">
                  <c:v>316196.06</c:v>
                </c:pt>
                <c:pt idx="11">
                  <c:v>316196.06</c:v>
                </c:pt>
                <c:pt idx="12">
                  <c:v>316196.06</c:v>
                </c:pt>
                <c:pt idx="13">
                  <c:v>316196.06</c:v>
                </c:pt>
                <c:pt idx="14">
                  <c:v>316196.06</c:v>
                </c:pt>
                <c:pt idx="15">
                  <c:v>316196.06</c:v>
                </c:pt>
              </c:numCache>
            </c:numRef>
          </c:val>
          <c:smooth val="0"/>
        </c:ser>
        <c:marker val="1"/>
        <c:axId val="24099899"/>
        <c:axId val="15572500"/>
      </c:lineChart>
      <c:dateAx>
        <c:axId val="24099899"/>
        <c:scaling>
          <c:orientation val="minMax"/>
        </c:scaling>
        <c:axPos val="b"/>
        <c:delete val="0"/>
        <c:numFmt formatCode="[$-409]m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7250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57250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9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35"/>
          <c:y val="0.9505"/>
          <c:w val="0.473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05"/>
          <c:y val="0.08475"/>
          <c:w val="0.98875"/>
          <c:h val="0.91975"/>
        </c:manualLayout>
      </c:layout>
      <c:lineChart>
        <c:grouping val="standard"/>
        <c:varyColors val="0"/>
        <c:ser>
          <c:idx val="0"/>
          <c:order val="0"/>
          <c:tx>
            <c:v>Total Funds Year 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'Yearly Data Modified'!$A$11:$A$35</c:f>
              <c:numCache/>
            </c:numRef>
          </c:cat>
          <c:val>
            <c:numRef>
              <c:f>'Yearly Data Modified'!$B$11:$B$35</c:f>
              <c:numCache/>
            </c:numRef>
          </c:val>
          <c:smooth val="0"/>
        </c:ser>
        <c:marker val="1"/>
        <c:axId val="5934773"/>
        <c:axId val="53412958"/>
      </c:lineChart>
      <c:catAx>
        <c:axId val="593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12958"/>
        <c:crosses val="autoZero"/>
        <c:auto val="1"/>
        <c:lblOffset val="100"/>
        <c:tickLblSkip val="1"/>
        <c:noMultiLvlLbl val="0"/>
      </c:catAx>
      <c:valAx>
        <c:axId val="53412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171450</xdr:rowOff>
    </xdr:from>
    <xdr:to>
      <xdr:col>21</xdr:col>
      <xdr:colOff>38100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2076450" y="1885950"/>
        <a:ext cx="109918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0.36175</cdr:y>
    </cdr:from>
    <cdr:to>
      <cdr:x>0.40975</cdr:x>
      <cdr:y>0.44525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2295525"/>
          <a:ext cx="2400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$50,000 added  to Principal in December, 2009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0.363</cdr:y>
    </cdr:from>
    <cdr:to>
      <cdr:x>0.13575</cdr:x>
      <cdr:y>0.57025</cdr:y>
    </cdr:to>
    <cdr:sp fLocksText="0">
      <cdr:nvSpPr>
        <cdr:cNvPr id="1" name="TextBox 1"/>
        <cdr:cNvSpPr txBox="1">
          <a:spLocks noChangeArrowheads="1"/>
        </cdr:cNvSpPr>
      </cdr:nvSpPr>
      <cdr:spPr>
        <a:xfrm flipH="1">
          <a:off x="0" y="2305050"/>
          <a:ext cx="1190625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0.1445</cdr:x>
      <cdr:y>0.31125</cdr:y>
    </cdr:from>
    <cdr:to>
      <cdr:x>0.4065</cdr:x>
      <cdr:y>0.42775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1971675"/>
          <a:ext cx="22955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$39,000 deducted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Principal in March, 2011 to balance Fixed percentage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38100" y="1905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0.3625</cdr:y>
    </cdr:from>
    <cdr:to>
      <cdr:x>0.13575</cdr:x>
      <cdr:y>0.56925</cdr:y>
    </cdr:to>
    <cdr:sp fLocksText="0">
      <cdr:nvSpPr>
        <cdr:cNvPr id="1" name="TextBox 1"/>
        <cdr:cNvSpPr txBox="1">
          <a:spLocks noChangeArrowheads="1"/>
        </cdr:cNvSpPr>
      </cdr:nvSpPr>
      <cdr:spPr>
        <a:xfrm flipH="1">
          <a:off x="0" y="2305050"/>
          <a:ext cx="1190625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38100" y="1905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06"/>
  <sheetViews>
    <sheetView tabSelected="1" zoomScalePageLayoutView="0" workbookViewId="0" topLeftCell="A4">
      <pane ySplit="3" topLeftCell="A67" activePane="bottomLeft" state="frozen"/>
      <selection pane="topLeft" activeCell="C4" sqref="C4"/>
      <selection pane="bottomLeft" activeCell="T104" sqref="T104"/>
    </sheetView>
  </sheetViews>
  <sheetFormatPr defaultColWidth="9.140625" defaultRowHeight="15"/>
  <cols>
    <col min="1" max="2" width="1.7109375" style="0" customWidth="1"/>
    <col min="3" max="3" width="15.7109375" style="0" customWidth="1"/>
    <col min="4" max="4" width="1.7109375" style="0" customWidth="1"/>
    <col min="5" max="6" width="12.7109375" style="0" customWidth="1"/>
    <col min="7" max="7" width="13.7109375" style="0" customWidth="1"/>
    <col min="8" max="8" width="12.7109375" style="0" customWidth="1"/>
    <col min="9" max="9" width="1.7109375" style="0" customWidth="1"/>
    <col min="10" max="10" width="12.7109375" style="0" customWidth="1"/>
    <col min="11" max="11" width="6.7109375" style="0" customWidth="1"/>
    <col min="12" max="12" width="1.7109375" style="0" customWidth="1"/>
    <col min="13" max="14" width="12.7109375" style="0" customWidth="1"/>
    <col min="15" max="15" width="1.7109375" style="0" customWidth="1"/>
    <col min="16" max="16" width="14.7109375" style="0" customWidth="1"/>
    <col min="17" max="17" width="6.7109375" style="0" customWidth="1"/>
    <col min="18" max="18" width="1.7109375" style="0" customWidth="1"/>
    <col min="20" max="20" width="15.7109375" style="0" customWidth="1"/>
  </cols>
  <sheetData>
    <row r="1" ht="15.75" thickBot="1"/>
    <row r="2" spans="2:18" ht="3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23.25">
      <c r="B3" s="4"/>
      <c r="C3" s="66" t="s">
        <v>11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7"/>
    </row>
    <row r="4" spans="2:18" ht="3.7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2:20" ht="15">
      <c r="B5" s="4"/>
      <c r="C5" s="5" t="s">
        <v>0</v>
      </c>
      <c r="D5" s="53"/>
      <c r="E5" s="65" t="s">
        <v>1</v>
      </c>
      <c r="F5" s="65"/>
      <c r="G5" s="65"/>
      <c r="H5" s="65"/>
      <c r="I5" s="65"/>
      <c r="J5" s="65"/>
      <c r="K5" s="65"/>
      <c r="L5" s="53"/>
      <c r="M5" s="65" t="s">
        <v>7</v>
      </c>
      <c r="N5" s="65"/>
      <c r="O5" s="65"/>
      <c r="P5" s="65"/>
      <c r="Q5" s="65"/>
      <c r="R5" s="7"/>
      <c r="T5" s="67" t="s">
        <v>13</v>
      </c>
    </row>
    <row r="6" spans="2:20" ht="15">
      <c r="B6" s="4"/>
      <c r="C6" s="6"/>
      <c r="D6" s="53"/>
      <c r="E6" s="5" t="s">
        <v>2</v>
      </c>
      <c r="F6" s="5" t="s">
        <v>3</v>
      </c>
      <c r="G6" s="50" t="s">
        <v>52</v>
      </c>
      <c r="H6" s="5" t="s">
        <v>4</v>
      </c>
      <c r="I6" s="6"/>
      <c r="J6" s="5" t="s">
        <v>5</v>
      </c>
      <c r="K6" s="8" t="s">
        <v>6</v>
      </c>
      <c r="L6" s="53"/>
      <c r="M6" s="5" t="s">
        <v>8</v>
      </c>
      <c r="N6" s="5" t="s">
        <v>9</v>
      </c>
      <c r="O6" s="6"/>
      <c r="P6" s="5" t="s">
        <v>10</v>
      </c>
      <c r="Q6" s="8" t="s">
        <v>6</v>
      </c>
      <c r="R6" s="7"/>
      <c r="T6" s="67"/>
    </row>
    <row r="7" spans="2:18" ht="3.75" customHeight="1">
      <c r="B7" s="12"/>
      <c r="C7" s="13"/>
      <c r="D7" s="54"/>
      <c r="E7" s="13"/>
      <c r="F7" s="13"/>
      <c r="G7" s="13"/>
      <c r="H7" s="13"/>
      <c r="I7" s="13"/>
      <c r="J7" s="13"/>
      <c r="K7" s="13"/>
      <c r="L7" s="54"/>
      <c r="M7" s="13"/>
      <c r="N7" s="13"/>
      <c r="O7" s="13"/>
      <c r="P7" s="13"/>
      <c r="Q7" s="13"/>
      <c r="R7" s="14"/>
    </row>
    <row r="8" spans="2:18" ht="15">
      <c r="B8" s="4"/>
      <c r="C8" s="15">
        <v>38740</v>
      </c>
      <c r="D8" s="53"/>
      <c r="E8" s="17">
        <v>188819.78</v>
      </c>
      <c r="F8" s="17"/>
      <c r="G8" s="17"/>
      <c r="H8" s="17">
        <v>27678</v>
      </c>
      <c r="I8" s="17"/>
      <c r="J8" s="17">
        <f>E8+F8+H8</f>
        <v>216497.78</v>
      </c>
      <c r="K8" s="20">
        <f>J8/C9</f>
        <v>0.4772551423997353</v>
      </c>
      <c r="L8" s="53"/>
      <c r="M8" s="17">
        <v>237133.33</v>
      </c>
      <c r="N8" s="17"/>
      <c r="O8" s="17"/>
      <c r="P8" s="17">
        <f>M8+N8</f>
        <v>237133.33</v>
      </c>
      <c r="Q8" s="20">
        <f>P8/C9</f>
        <v>0.5227448576002647</v>
      </c>
      <c r="R8" s="7"/>
    </row>
    <row r="9" spans="2:18" ht="15">
      <c r="B9" s="4"/>
      <c r="C9" s="19">
        <f>J8+P8</f>
        <v>453631.11</v>
      </c>
      <c r="D9" s="53"/>
      <c r="E9" s="17"/>
      <c r="F9" s="17"/>
      <c r="G9" s="17"/>
      <c r="H9" s="17"/>
      <c r="I9" s="17"/>
      <c r="J9" s="17"/>
      <c r="K9" s="6"/>
      <c r="L9" s="53"/>
      <c r="M9" s="17"/>
      <c r="N9" s="17"/>
      <c r="O9" s="17"/>
      <c r="P9" s="17"/>
      <c r="Q9" s="6"/>
      <c r="R9" s="7"/>
    </row>
    <row r="10" spans="2:18" ht="3.75" customHeight="1">
      <c r="B10" s="4"/>
      <c r="C10" s="15"/>
      <c r="D10" s="53"/>
      <c r="E10" s="17"/>
      <c r="F10" s="17"/>
      <c r="G10" s="17"/>
      <c r="H10" s="17"/>
      <c r="I10" s="17"/>
      <c r="J10" s="17"/>
      <c r="K10" s="6"/>
      <c r="L10" s="53"/>
      <c r="M10" s="17"/>
      <c r="N10" s="17"/>
      <c r="O10" s="17"/>
      <c r="P10" s="17"/>
      <c r="Q10" s="6"/>
      <c r="R10" s="7"/>
    </row>
    <row r="11" spans="2:18" ht="15">
      <c r="B11" s="4"/>
      <c r="C11" s="15">
        <v>38999</v>
      </c>
      <c r="D11" s="53"/>
      <c r="E11" s="17">
        <v>137218.03</v>
      </c>
      <c r="F11" s="17">
        <f>25726.17+25845.02+25781.36+25821.55</f>
        <v>103174.1</v>
      </c>
      <c r="G11" s="17"/>
      <c r="H11" s="17"/>
      <c r="I11" s="17"/>
      <c r="J11" s="17">
        <f>E11+F11+H11</f>
        <v>240392.13</v>
      </c>
      <c r="K11" s="20">
        <f>J11/C12</f>
        <v>0.4904684416683149</v>
      </c>
      <c r="L11" s="53"/>
      <c r="M11" s="17">
        <v>249735.49</v>
      </c>
      <c r="N11" s="17"/>
      <c r="O11" s="17"/>
      <c r="P11" s="17">
        <f>M11+N11</f>
        <v>249735.49</v>
      </c>
      <c r="Q11" s="20">
        <f>P11/C12</f>
        <v>0.5095315583316851</v>
      </c>
      <c r="R11" s="7"/>
    </row>
    <row r="12" spans="2:18" ht="15">
      <c r="B12" s="4"/>
      <c r="C12" s="19">
        <f>J11+P11</f>
        <v>490127.62</v>
      </c>
      <c r="D12" s="53"/>
      <c r="E12" s="17"/>
      <c r="F12" s="17"/>
      <c r="G12" s="17"/>
      <c r="H12" s="17"/>
      <c r="I12" s="17"/>
      <c r="J12" s="17"/>
      <c r="K12" s="6"/>
      <c r="L12" s="53"/>
      <c r="M12" s="17"/>
      <c r="N12" s="17"/>
      <c r="O12" s="17"/>
      <c r="P12" s="17"/>
      <c r="Q12" s="6"/>
      <c r="R12" s="7"/>
    </row>
    <row r="13" spans="2:18" ht="3.75" customHeight="1">
      <c r="B13" s="4"/>
      <c r="C13" s="15"/>
      <c r="D13" s="53"/>
      <c r="E13" s="17"/>
      <c r="F13" s="17"/>
      <c r="G13" s="17"/>
      <c r="H13" s="17"/>
      <c r="I13" s="17"/>
      <c r="J13" s="17"/>
      <c r="K13" s="6"/>
      <c r="L13" s="53"/>
      <c r="M13" s="17"/>
      <c r="N13" s="17"/>
      <c r="O13" s="17"/>
      <c r="P13" s="17"/>
      <c r="Q13" s="6"/>
      <c r="R13" s="7"/>
    </row>
    <row r="14" spans="2:18" ht="15">
      <c r="B14" s="4"/>
      <c r="C14" s="15">
        <v>39342</v>
      </c>
      <c r="D14" s="53"/>
      <c r="E14" s="17">
        <v>179548.69</v>
      </c>
      <c r="F14" s="17">
        <f>27088.41+26927.63+27029.07+104488.08</f>
        <v>185533.19</v>
      </c>
      <c r="G14" s="17"/>
      <c r="H14" s="17"/>
      <c r="I14" s="17"/>
      <c r="J14" s="17">
        <f>E14+F14+H14</f>
        <v>365081.88</v>
      </c>
      <c r="K14" s="20">
        <f>J14/C15</f>
        <v>0.5598975834995039</v>
      </c>
      <c r="L14" s="53"/>
      <c r="M14" s="17">
        <v>286969.3</v>
      </c>
      <c r="N14" s="17"/>
      <c r="O14" s="17"/>
      <c r="P14" s="17">
        <f>M14+N14</f>
        <v>286969.3</v>
      </c>
      <c r="Q14" s="20">
        <f>P14/C15</f>
        <v>0.4401024165004962</v>
      </c>
      <c r="R14" s="7"/>
    </row>
    <row r="15" spans="2:18" ht="15">
      <c r="B15" s="4"/>
      <c r="C15" s="19">
        <f>J14+P14</f>
        <v>652051.1799999999</v>
      </c>
      <c r="D15" s="53"/>
      <c r="E15" s="17"/>
      <c r="F15" s="17"/>
      <c r="G15" s="17"/>
      <c r="H15" s="17"/>
      <c r="I15" s="17"/>
      <c r="J15" s="17"/>
      <c r="K15" s="6"/>
      <c r="L15" s="53"/>
      <c r="M15" s="17"/>
      <c r="N15" s="17"/>
      <c r="O15" s="17"/>
      <c r="P15" s="17"/>
      <c r="Q15" s="6"/>
      <c r="R15" s="7"/>
    </row>
    <row r="16" spans="2:18" ht="3.75" customHeight="1">
      <c r="B16" s="4"/>
      <c r="C16" s="15"/>
      <c r="D16" s="53"/>
      <c r="E16" s="17"/>
      <c r="F16" s="17"/>
      <c r="G16" s="17"/>
      <c r="H16" s="17"/>
      <c r="I16" s="17"/>
      <c r="J16" s="17"/>
      <c r="K16" s="6"/>
      <c r="L16" s="53"/>
      <c r="M16" s="17"/>
      <c r="N16" s="17"/>
      <c r="O16" s="17"/>
      <c r="P16" s="17"/>
      <c r="Q16" s="6"/>
      <c r="R16" s="7"/>
    </row>
    <row r="17" spans="2:18" ht="15">
      <c r="B17" s="4"/>
      <c r="C17" s="15">
        <v>39415</v>
      </c>
      <c r="D17" s="53"/>
      <c r="E17" s="17">
        <v>108534.34</v>
      </c>
      <c r="F17" s="17">
        <f>27321.18+21141.77+27254.95+155671.73+50267.22</f>
        <v>281656.85</v>
      </c>
      <c r="G17" s="17"/>
      <c r="H17" s="17">
        <v>1425</v>
      </c>
      <c r="I17" s="17"/>
      <c r="J17" s="17">
        <f>E17+F17+H17</f>
        <v>391616.18999999994</v>
      </c>
      <c r="K17" s="20">
        <f>J17/C18</f>
        <v>0.5642895965496184</v>
      </c>
      <c r="L17" s="53"/>
      <c r="M17" s="17">
        <v>302382.41</v>
      </c>
      <c r="N17" s="17"/>
      <c r="O17" s="17"/>
      <c r="P17" s="17">
        <f>M17+N17</f>
        <v>302382.41</v>
      </c>
      <c r="Q17" s="20">
        <f>P17/C18</f>
        <v>0.43571040345038164</v>
      </c>
      <c r="R17" s="7"/>
    </row>
    <row r="18" spans="2:18" ht="15">
      <c r="B18" s="4"/>
      <c r="C18" s="19">
        <f>J17+P17</f>
        <v>693998.5999999999</v>
      </c>
      <c r="D18" s="53"/>
      <c r="E18" s="17"/>
      <c r="F18" s="17"/>
      <c r="G18" s="17"/>
      <c r="H18" s="17"/>
      <c r="I18" s="17"/>
      <c r="J18" s="17"/>
      <c r="K18" s="6"/>
      <c r="L18" s="53"/>
      <c r="M18" s="17"/>
      <c r="N18" s="17"/>
      <c r="O18" s="17"/>
      <c r="P18" s="17"/>
      <c r="Q18" s="6"/>
      <c r="R18" s="7"/>
    </row>
    <row r="19" spans="2:18" ht="3.75" customHeight="1">
      <c r="B19" s="4"/>
      <c r="C19" s="15"/>
      <c r="D19" s="53"/>
      <c r="E19" s="17"/>
      <c r="F19" s="17"/>
      <c r="G19" s="17"/>
      <c r="H19" s="17"/>
      <c r="I19" s="17"/>
      <c r="J19" s="17"/>
      <c r="K19" s="6"/>
      <c r="L19" s="53"/>
      <c r="M19" s="17"/>
      <c r="N19" s="17"/>
      <c r="O19" s="17"/>
      <c r="P19" s="17"/>
      <c r="Q19" s="6"/>
      <c r="R19" s="7"/>
    </row>
    <row r="20" spans="2:18" ht="15">
      <c r="B20" s="4"/>
      <c r="C20" s="15">
        <v>39448</v>
      </c>
      <c r="D20" s="53"/>
      <c r="E20" s="17">
        <v>42140.73</v>
      </c>
      <c r="F20" s="17">
        <f>27555.95+27357.62+27482.72+157046.12+50699.16+75226.35</f>
        <v>365367.92000000004</v>
      </c>
      <c r="G20" s="17"/>
      <c r="H20" s="17">
        <v>14938</v>
      </c>
      <c r="I20" s="17"/>
      <c r="J20" s="17">
        <f>E20+F20+H20</f>
        <v>422446.65</v>
      </c>
      <c r="K20" s="20">
        <f>J20/C21</f>
        <v>0.5934228115363827</v>
      </c>
      <c r="L20" s="53"/>
      <c r="M20" s="17">
        <v>289434.73</v>
      </c>
      <c r="N20" s="17"/>
      <c r="O20" s="17"/>
      <c r="P20" s="17">
        <f>M20+N20</f>
        <v>289434.73</v>
      </c>
      <c r="Q20" s="20">
        <f>P20/C21</f>
        <v>0.40657718846361734</v>
      </c>
      <c r="R20" s="7"/>
    </row>
    <row r="21" spans="2:18" ht="15">
      <c r="B21" s="4"/>
      <c r="C21" s="19">
        <f>J20+P20</f>
        <v>711881.38</v>
      </c>
      <c r="D21" s="53"/>
      <c r="E21" s="17"/>
      <c r="F21" s="17"/>
      <c r="G21" s="17"/>
      <c r="H21" s="17"/>
      <c r="I21" s="17"/>
      <c r="J21" s="17"/>
      <c r="K21" s="6"/>
      <c r="L21" s="53"/>
      <c r="M21" s="17"/>
      <c r="N21" s="17"/>
      <c r="O21" s="17"/>
      <c r="P21" s="17"/>
      <c r="Q21" s="6"/>
      <c r="R21" s="7"/>
    </row>
    <row r="22" spans="2:18" ht="3.75" customHeight="1">
      <c r="B22" s="4"/>
      <c r="C22" s="15"/>
      <c r="D22" s="53"/>
      <c r="E22" s="17"/>
      <c r="F22" s="17"/>
      <c r="G22" s="17"/>
      <c r="H22" s="17"/>
      <c r="I22" s="17"/>
      <c r="J22" s="17"/>
      <c r="K22" s="6"/>
      <c r="L22" s="53"/>
      <c r="M22" s="17"/>
      <c r="N22" s="17"/>
      <c r="O22" s="17"/>
      <c r="P22" s="17"/>
      <c r="Q22" s="6"/>
      <c r="R22" s="7"/>
    </row>
    <row r="23" spans="2:18" ht="15">
      <c r="B23" s="4"/>
      <c r="C23" s="15">
        <v>39630</v>
      </c>
      <c r="D23" s="53"/>
      <c r="E23" s="17">
        <v>411909.37</v>
      </c>
      <c r="F23" s="17"/>
      <c r="G23" s="17"/>
      <c r="H23" s="17"/>
      <c r="I23" s="17"/>
      <c r="J23" s="17">
        <f>E23+F23+H23</f>
        <v>411909.37</v>
      </c>
      <c r="K23" s="20">
        <f>J23/C24</f>
        <v>0.6030059904112955</v>
      </c>
      <c r="L23" s="53"/>
      <c r="M23" s="17">
        <v>271183.96</v>
      </c>
      <c r="N23" s="17"/>
      <c r="O23" s="17"/>
      <c r="P23" s="17">
        <f>M23+N23</f>
        <v>271183.96</v>
      </c>
      <c r="Q23" s="20">
        <f>P23/C24</f>
        <v>0.39699400958870434</v>
      </c>
      <c r="R23" s="7"/>
    </row>
    <row r="24" spans="2:18" ht="15">
      <c r="B24" s="4"/>
      <c r="C24" s="19">
        <f>J23+P23</f>
        <v>683093.3300000001</v>
      </c>
      <c r="D24" s="53"/>
      <c r="E24" s="17"/>
      <c r="F24" s="17"/>
      <c r="G24" s="17"/>
      <c r="H24" s="17"/>
      <c r="I24" s="17"/>
      <c r="J24" s="17"/>
      <c r="K24" s="6"/>
      <c r="L24" s="53"/>
      <c r="M24" s="17"/>
      <c r="N24" s="17"/>
      <c r="O24" s="17"/>
      <c r="P24" s="17"/>
      <c r="Q24" s="6"/>
      <c r="R24" s="7"/>
    </row>
    <row r="25" spans="2:18" ht="3.75" customHeight="1">
      <c r="B25" s="4"/>
      <c r="C25" s="15"/>
      <c r="D25" s="53"/>
      <c r="E25" s="17"/>
      <c r="F25" s="17"/>
      <c r="G25" s="17"/>
      <c r="H25" s="17"/>
      <c r="I25" s="17"/>
      <c r="J25" s="17"/>
      <c r="K25" s="6"/>
      <c r="L25" s="53"/>
      <c r="M25" s="17"/>
      <c r="N25" s="17"/>
      <c r="O25" s="17"/>
      <c r="P25" s="17"/>
      <c r="Q25" s="6"/>
      <c r="R25" s="7"/>
    </row>
    <row r="26" spans="2:18" ht="15">
      <c r="B26" s="4"/>
      <c r="C26" s="15">
        <v>39814</v>
      </c>
      <c r="D26" s="53"/>
      <c r="E26" s="17">
        <v>68317.18</v>
      </c>
      <c r="F26" s="17">
        <f>59706.02+28689.23+28889.87+165064.63+78819.65</f>
        <v>361169.4</v>
      </c>
      <c r="G26" s="17"/>
      <c r="H26" s="17"/>
      <c r="I26" s="17"/>
      <c r="J26" s="17">
        <f>E26+F26+H26</f>
        <v>429486.58</v>
      </c>
      <c r="K26" s="20">
        <f>J26/C27</f>
        <v>0.6996204550392174</v>
      </c>
      <c r="L26" s="53"/>
      <c r="M26" s="17">
        <v>184398.53</v>
      </c>
      <c r="N26" s="17"/>
      <c r="O26" s="17"/>
      <c r="P26" s="17">
        <f>M26+N26</f>
        <v>184398.53</v>
      </c>
      <c r="Q26" s="20">
        <f>P26/C27</f>
        <v>0.3003795449607827</v>
      </c>
      <c r="R26" s="7"/>
    </row>
    <row r="27" spans="2:18" ht="15">
      <c r="B27" s="4"/>
      <c r="C27" s="19">
        <f>J26+P26</f>
        <v>613885.11</v>
      </c>
      <c r="D27" s="53"/>
      <c r="E27" s="17"/>
      <c r="F27" s="17"/>
      <c r="G27" s="17"/>
      <c r="H27" s="17"/>
      <c r="I27" s="17"/>
      <c r="J27" s="17"/>
      <c r="K27" s="6"/>
      <c r="L27" s="53"/>
      <c r="M27" s="17"/>
      <c r="N27" s="17"/>
      <c r="O27" s="17"/>
      <c r="P27" s="17"/>
      <c r="Q27" s="6"/>
      <c r="R27" s="7"/>
    </row>
    <row r="28" spans="2:18" ht="3.75" customHeight="1">
      <c r="B28" s="4"/>
      <c r="C28" s="15"/>
      <c r="D28" s="53"/>
      <c r="E28" s="17"/>
      <c r="F28" s="17"/>
      <c r="G28" s="17"/>
      <c r="H28" s="17"/>
      <c r="I28" s="17"/>
      <c r="J28" s="17"/>
      <c r="K28" s="6"/>
      <c r="L28" s="53"/>
      <c r="M28" s="17"/>
      <c r="N28" s="17"/>
      <c r="O28" s="17"/>
      <c r="P28" s="17"/>
      <c r="Q28" s="6"/>
      <c r="R28" s="7"/>
    </row>
    <row r="29" spans="2:18" ht="15" customHeight="1">
      <c r="B29" s="4"/>
      <c r="C29" s="15">
        <v>39904</v>
      </c>
      <c r="D29" s="53"/>
      <c r="E29" s="17">
        <v>422017.00999999995</v>
      </c>
      <c r="F29" s="17"/>
      <c r="G29" s="17"/>
      <c r="H29" s="17"/>
      <c r="I29" s="17"/>
      <c r="J29" s="17">
        <f>E29+F29+H29</f>
        <v>422017.00999999995</v>
      </c>
      <c r="K29" s="20">
        <f>J29/C30</f>
        <v>0.7175830552754393</v>
      </c>
      <c r="L29" s="53"/>
      <c r="M29" s="17">
        <v>166091.93</v>
      </c>
      <c r="N29" s="17"/>
      <c r="O29" s="17"/>
      <c r="P29" s="17">
        <f>M29+N29</f>
        <v>166091.93</v>
      </c>
      <c r="Q29" s="20">
        <f>P29/C30</f>
        <v>0.28241694472456075</v>
      </c>
      <c r="R29" s="7"/>
    </row>
    <row r="30" spans="2:18" ht="15" customHeight="1">
      <c r="B30" s="4"/>
      <c r="C30" s="19">
        <f>J29+P29</f>
        <v>588108.94</v>
      </c>
      <c r="D30" s="53"/>
      <c r="E30" s="17"/>
      <c r="F30" s="17"/>
      <c r="G30" s="17"/>
      <c r="H30" s="17"/>
      <c r="I30" s="17"/>
      <c r="J30" s="17"/>
      <c r="K30" s="6"/>
      <c r="L30" s="53"/>
      <c r="M30" s="17"/>
      <c r="N30" s="17"/>
      <c r="O30" s="17"/>
      <c r="P30" s="17"/>
      <c r="Q30" s="6"/>
      <c r="R30" s="7"/>
    </row>
    <row r="31" spans="2:18" ht="3.75" customHeight="1">
      <c r="B31" s="4"/>
      <c r="C31" s="15"/>
      <c r="D31" s="53"/>
      <c r="E31" s="17"/>
      <c r="F31" s="17"/>
      <c r="G31" s="17"/>
      <c r="H31" s="17"/>
      <c r="I31" s="17"/>
      <c r="J31" s="17"/>
      <c r="K31" s="6"/>
      <c r="L31" s="53"/>
      <c r="M31" s="17"/>
      <c r="N31" s="17"/>
      <c r="O31" s="17"/>
      <c r="P31" s="17"/>
      <c r="Q31" s="6"/>
      <c r="R31" s="7"/>
    </row>
    <row r="32" spans="2:18" ht="15">
      <c r="B32" s="4"/>
      <c r="C32" s="15">
        <v>40135</v>
      </c>
      <c r="D32" s="53"/>
      <c r="E32" s="17">
        <v>242129.18</v>
      </c>
      <c r="F32" s="17">
        <v>198316.47</v>
      </c>
      <c r="G32" s="17"/>
      <c r="H32" s="17">
        <v>11750</v>
      </c>
      <c r="I32" s="17"/>
      <c r="J32" s="17">
        <f>E32+F32+H32</f>
        <v>452195.65</v>
      </c>
      <c r="K32" s="20">
        <f>J32/C33</f>
        <v>0.6749004467489917</v>
      </c>
      <c r="L32" s="53"/>
      <c r="M32" s="17">
        <v>217822.65</v>
      </c>
      <c r="N32" s="17"/>
      <c r="O32" s="17"/>
      <c r="P32" s="17">
        <f>M32+N32</f>
        <v>217822.65</v>
      </c>
      <c r="Q32" s="20">
        <f>P32/C33</f>
        <v>0.3250995532510082</v>
      </c>
      <c r="R32" s="7"/>
    </row>
    <row r="33" spans="2:18" ht="15">
      <c r="B33" s="4"/>
      <c r="C33" s="19">
        <f>J32+P32</f>
        <v>670018.3</v>
      </c>
      <c r="D33" s="53"/>
      <c r="E33" s="17"/>
      <c r="F33" s="17"/>
      <c r="G33" s="17"/>
      <c r="H33" s="17"/>
      <c r="I33" s="17"/>
      <c r="J33" s="17"/>
      <c r="K33" s="6"/>
      <c r="L33" s="53"/>
      <c r="M33" s="17"/>
      <c r="N33" s="17"/>
      <c r="O33" s="17"/>
      <c r="P33" s="17"/>
      <c r="Q33" s="6"/>
      <c r="R33" s="7"/>
    </row>
    <row r="34" spans="2:18" ht="3.75" customHeight="1">
      <c r="B34" s="4"/>
      <c r="C34" s="15"/>
      <c r="D34" s="53"/>
      <c r="E34" s="17"/>
      <c r="F34" s="17"/>
      <c r="G34" s="17"/>
      <c r="H34" s="17"/>
      <c r="I34" s="17"/>
      <c r="J34" s="17"/>
      <c r="K34" s="6"/>
      <c r="L34" s="53"/>
      <c r="M34" s="17"/>
      <c r="N34" s="17"/>
      <c r="O34" s="17"/>
      <c r="P34" s="17"/>
      <c r="Q34" s="6"/>
      <c r="R34" s="7"/>
    </row>
    <row r="35" spans="2:20" ht="15">
      <c r="B35" s="4"/>
      <c r="C35" s="15">
        <v>40239</v>
      </c>
      <c r="D35" s="53"/>
      <c r="E35" s="17">
        <v>65034.23</v>
      </c>
      <c r="F35" s="17">
        <f>150000+199923.37</f>
        <v>349923.37</v>
      </c>
      <c r="G35" s="17"/>
      <c r="H35" s="17">
        <v>225</v>
      </c>
      <c r="I35" s="17"/>
      <c r="J35" s="17">
        <f>E35+F35+H35</f>
        <v>415182.6</v>
      </c>
      <c r="K35" s="20">
        <f>J35/C36</f>
        <v>0.601359842826454</v>
      </c>
      <c r="L35" s="53"/>
      <c r="M35" s="17">
        <v>275223.66</v>
      </c>
      <c r="N35" s="17"/>
      <c r="O35" s="17"/>
      <c r="P35" s="17">
        <f>M35+N35</f>
        <v>275223.66</v>
      </c>
      <c r="Q35" s="20">
        <f>P35/C36</f>
        <v>0.39864015717354584</v>
      </c>
      <c r="R35" s="7"/>
      <c r="T35" s="34">
        <f>C36*0.4-P35</f>
        <v>938.844000000041</v>
      </c>
    </row>
    <row r="36" spans="2:18" ht="15">
      <c r="B36" s="4"/>
      <c r="C36" s="19">
        <f>J35+P35</f>
        <v>690406.26</v>
      </c>
      <c r="D36" s="53"/>
      <c r="E36" s="17"/>
      <c r="F36" s="17"/>
      <c r="G36" s="17"/>
      <c r="H36" s="17"/>
      <c r="I36" s="17"/>
      <c r="J36" s="17"/>
      <c r="K36" s="6"/>
      <c r="L36" s="53"/>
      <c r="M36" s="17"/>
      <c r="N36" s="17"/>
      <c r="O36" s="17"/>
      <c r="P36" s="17"/>
      <c r="Q36" s="6"/>
      <c r="R36" s="7"/>
    </row>
    <row r="37" spans="2:18" ht="3.75" customHeight="1">
      <c r="B37" s="4"/>
      <c r="C37" s="19"/>
      <c r="D37" s="53"/>
      <c r="E37" s="17"/>
      <c r="F37" s="17"/>
      <c r="G37" s="17"/>
      <c r="H37" s="17"/>
      <c r="I37" s="17"/>
      <c r="J37" s="17"/>
      <c r="K37" s="6"/>
      <c r="L37" s="53"/>
      <c r="M37" s="17"/>
      <c r="N37" s="17"/>
      <c r="O37" s="17"/>
      <c r="P37" s="17"/>
      <c r="Q37" s="6"/>
      <c r="R37" s="7"/>
    </row>
    <row r="38" spans="2:20" ht="15">
      <c r="B38" s="4"/>
      <c r="C38" s="27">
        <v>40456</v>
      </c>
      <c r="D38" s="53"/>
      <c r="E38" s="17">
        <v>92481.69</v>
      </c>
      <c r="F38" s="17">
        <f>152135.21+145000</f>
        <v>297135.20999999996</v>
      </c>
      <c r="G38" s="17"/>
      <c r="H38" s="17">
        <v>2000</v>
      </c>
      <c r="I38" s="17"/>
      <c r="J38" s="17">
        <f>E38+F38+H38</f>
        <v>391616.89999999997</v>
      </c>
      <c r="K38" s="20">
        <f>J38/C39</f>
        <v>0.5877068645266426</v>
      </c>
      <c r="L38" s="53"/>
      <c r="M38" s="17">
        <v>274730.43</v>
      </c>
      <c r="N38" s="17"/>
      <c r="O38" s="17"/>
      <c r="P38" s="17">
        <f>M38+N38</f>
        <v>274730.43</v>
      </c>
      <c r="Q38" s="20">
        <f>P38/C39</f>
        <v>0.41229313547335744</v>
      </c>
      <c r="R38" s="7"/>
      <c r="T38" s="34">
        <f>C39*0.4-P38</f>
        <v>-8191.498000000021</v>
      </c>
    </row>
    <row r="39" spans="2:18" ht="15">
      <c r="B39" s="4"/>
      <c r="C39" s="19">
        <f>J38+P38</f>
        <v>666347.33</v>
      </c>
      <c r="D39" s="53"/>
      <c r="E39" s="17"/>
      <c r="F39" s="17"/>
      <c r="G39" s="17"/>
      <c r="H39" s="17"/>
      <c r="I39" s="17"/>
      <c r="J39" s="17"/>
      <c r="K39" s="6"/>
      <c r="L39" s="53"/>
      <c r="M39" s="17"/>
      <c r="N39" s="17"/>
      <c r="O39" s="17"/>
      <c r="P39" s="17"/>
      <c r="Q39" s="6"/>
      <c r="R39" s="7"/>
    </row>
    <row r="40" spans="2:18" ht="3.75" customHeight="1">
      <c r="B40" s="4"/>
      <c r="C40" s="19"/>
      <c r="D40" s="53"/>
      <c r="E40" s="17"/>
      <c r="F40" s="17"/>
      <c r="G40" s="17"/>
      <c r="H40" s="17"/>
      <c r="I40" s="17"/>
      <c r="J40" s="17"/>
      <c r="K40" s="6"/>
      <c r="L40" s="53"/>
      <c r="M40" s="17"/>
      <c r="N40" s="17"/>
      <c r="O40" s="17"/>
      <c r="P40" s="17"/>
      <c r="Q40" s="6"/>
      <c r="R40" s="7"/>
    </row>
    <row r="41" spans="2:20" ht="15">
      <c r="B41" s="4"/>
      <c r="C41" s="27">
        <v>40482</v>
      </c>
      <c r="D41" s="53"/>
      <c r="E41" s="17">
        <v>93061.75</v>
      </c>
      <c r="F41" s="17">
        <v>297737.77</v>
      </c>
      <c r="G41" s="17"/>
      <c r="H41" s="17"/>
      <c r="I41" s="17"/>
      <c r="J41" s="17">
        <f>E41+F41+H41</f>
        <v>390799.52</v>
      </c>
      <c r="K41" s="20">
        <f>J41/C42</f>
        <v>0.5572043784398198</v>
      </c>
      <c r="L41" s="53"/>
      <c r="M41" s="17">
        <v>310558.07</v>
      </c>
      <c r="N41" s="17"/>
      <c r="O41" s="17"/>
      <c r="P41" s="17">
        <f>M41+N41</f>
        <v>310558.07</v>
      </c>
      <c r="Q41" s="20">
        <f>P41/C42</f>
        <v>0.4427956215601801</v>
      </c>
      <c r="R41" s="7"/>
      <c r="T41" s="34">
        <f>C42*0.4-P41</f>
        <v>-30015.033999999985</v>
      </c>
    </row>
    <row r="42" spans="2:18" ht="15">
      <c r="B42" s="4"/>
      <c r="C42" s="19">
        <f>J41+P41</f>
        <v>701357.5900000001</v>
      </c>
      <c r="D42" s="53"/>
      <c r="E42" s="17"/>
      <c r="F42" s="17"/>
      <c r="G42" s="17"/>
      <c r="H42" s="17"/>
      <c r="I42" s="17"/>
      <c r="J42" s="17"/>
      <c r="K42" s="6"/>
      <c r="L42" s="53"/>
      <c r="M42" s="17"/>
      <c r="N42" s="17"/>
      <c r="O42" s="17"/>
      <c r="P42" s="17"/>
      <c r="Q42" s="6"/>
      <c r="R42" s="7"/>
    </row>
    <row r="43" spans="2:18" ht="3.75" customHeight="1">
      <c r="B43" s="4"/>
      <c r="C43" s="19"/>
      <c r="D43" s="53"/>
      <c r="E43" s="17"/>
      <c r="F43" s="17"/>
      <c r="G43" s="17"/>
      <c r="H43" s="17"/>
      <c r="I43" s="17"/>
      <c r="J43" s="17"/>
      <c r="K43" s="6"/>
      <c r="L43" s="53"/>
      <c r="M43" s="17"/>
      <c r="N43" s="17"/>
      <c r="O43" s="17"/>
      <c r="P43" s="17"/>
      <c r="Q43" s="6"/>
      <c r="R43" s="7"/>
    </row>
    <row r="44" spans="2:20" ht="15">
      <c r="B44" s="4"/>
      <c r="C44" s="27">
        <v>40512</v>
      </c>
      <c r="D44" s="53"/>
      <c r="E44" s="17">
        <v>103380.5</v>
      </c>
      <c r="F44" s="17">
        <v>298692.93</v>
      </c>
      <c r="G44" s="17"/>
      <c r="H44" s="17"/>
      <c r="I44" s="17"/>
      <c r="J44" s="17">
        <f>E44+F44+H44</f>
        <v>402073.43</v>
      </c>
      <c r="K44" s="20">
        <f>J44/C45</f>
        <v>0.5628387036770703</v>
      </c>
      <c r="L44" s="53"/>
      <c r="M44" s="17">
        <v>312293.63</v>
      </c>
      <c r="N44" s="17"/>
      <c r="O44" s="17"/>
      <c r="P44" s="17">
        <f>M44+N44</f>
        <v>312293.63</v>
      </c>
      <c r="Q44" s="20">
        <f>P44/C45</f>
        <v>0.43716129632292955</v>
      </c>
      <c r="R44" s="7"/>
      <c r="T44" s="34">
        <f>C45*0.4-P44</f>
        <v>-26546.805999999982</v>
      </c>
    </row>
    <row r="45" spans="2:18" ht="15">
      <c r="B45" s="4"/>
      <c r="C45" s="19">
        <f>J44+P44</f>
        <v>714367.06</v>
      </c>
      <c r="D45" s="53"/>
      <c r="E45" s="17"/>
      <c r="F45" s="17"/>
      <c r="G45" s="17"/>
      <c r="H45" s="17"/>
      <c r="I45" s="17"/>
      <c r="J45" s="17"/>
      <c r="K45" s="6"/>
      <c r="L45" s="53"/>
      <c r="M45" s="17"/>
      <c r="N45" s="17"/>
      <c r="O45" s="17"/>
      <c r="P45" s="17"/>
      <c r="Q45" s="6"/>
      <c r="R45" s="7"/>
    </row>
    <row r="46" spans="2:18" ht="3.75" customHeight="1">
      <c r="B46" s="4"/>
      <c r="C46" s="19"/>
      <c r="D46" s="53"/>
      <c r="E46" s="17"/>
      <c r="F46" s="17"/>
      <c r="G46" s="17"/>
      <c r="H46" s="17"/>
      <c r="I46" s="17"/>
      <c r="J46" s="17"/>
      <c r="K46" s="6"/>
      <c r="L46" s="53"/>
      <c r="M46" s="17"/>
      <c r="N46" s="17"/>
      <c r="O46" s="17"/>
      <c r="P46" s="17"/>
      <c r="Q46" s="6"/>
      <c r="R46" s="7"/>
    </row>
    <row r="47" spans="2:20" ht="15">
      <c r="B47" s="4"/>
      <c r="C47" s="27">
        <v>40543</v>
      </c>
      <c r="D47" s="53"/>
      <c r="E47" s="17">
        <v>111629.49</v>
      </c>
      <c r="F47" s="17">
        <v>298692.93</v>
      </c>
      <c r="G47" s="17"/>
      <c r="H47" s="17"/>
      <c r="I47" s="17"/>
      <c r="J47" s="17">
        <f>E47+F47+H47</f>
        <v>410322.42</v>
      </c>
      <c r="K47" s="20">
        <f>J47/C48</f>
        <v>0.5523447929304807</v>
      </c>
      <c r="L47" s="53"/>
      <c r="M47" s="17">
        <v>332551.28</v>
      </c>
      <c r="N47" s="17"/>
      <c r="O47" s="17"/>
      <c r="P47" s="17">
        <f>M47+N47</f>
        <v>332551.28</v>
      </c>
      <c r="Q47" s="20">
        <f>P47/C48</f>
        <v>0.44765520706951945</v>
      </c>
      <c r="R47" s="7"/>
      <c r="T47" s="34">
        <f>C48*0.4-P47</f>
        <v>-35401.80000000005</v>
      </c>
    </row>
    <row r="48" spans="2:18" ht="15">
      <c r="B48" s="4"/>
      <c r="C48" s="19">
        <f>J47+P47</f>
        <v>742873.7</v>
      </c>
      <c r="D48" s="53"/>
      <c r="E48" s="17"/>
      <c r="F48" s="17"/>
      <c r="G48" s="17"/>
      <c r="H48" s="17"/>
      <c r="I48" s="17"/>
      <c r="J48" s="17"/>
      <c r="K48" s="6"/>
      <c r="L48" s="53"/>
      <c r="M48" s="17"/>
      <c r="N48" s="17"/>
      <c r="O48" s="17"/>
      <c r="P48" s="17"/>
      <c r="Q48" s="6"/>
      <c r="R48" s="7"/>
    </row>
    <row r="49" spans="2:18" ht="3.75" customHeight="1">
      <c r="B49" s="4"/>
      <c r="C49" s="19"/>
      <c r="D49" s="53"/>
      <c r="E49" s="17"/>
      <c r="F49" s="17"/>
      <c r="G49" s="17"/>
      <c r="H49" s="17"/>
      <c r="I49" s="17"/>
      <c r="J49" s="17"/>
      <c r="K49" s="6"/>
      <c r="L49" s="53"/>
      <c r="M49" s="17"/>
      <c r="N49" s="17"/>
      <c r="O49" s="17"/>
      <c r="P49" s="17"/>
      <c r="Q49" s="6"/>
      <c r="R49" s="7"/>
    </row>
    <row r="50" spans="2:20" ht="15">
      <c r="B50" s="4"/>
      <c r="C50" s="27">
        <v>40574</v>
      </c>
      <c r="D50" s="53"/>
      <c r="E50" s="17">
        <v>111332.33</v>
      </c>
      <c r="F50" s="17">
        <v>299767.28</v>
      </c>
      <c r="G50" s="17"/>
      <c r="H50" s="17"/>
      <c r="I50" s="17"/>
      <c r="J50" s="17">
        <f>E50+F50+H50</f>
        <v>411099.61000000004</v>
      </c>
      <c r="K50" s="20">
        <f>J50/C51</f>
        <v>0.5476624880907275</v>
      </c>
      <c r="L50" s="53"/>
      <c r="M50" s="17">
        <v>339544.48</v>
      </c>
      <c r="N50" s="17"/>
      <c r="O50" s="17"/>
      <c r="P50" s="17">
        <f>M50+N50</f>
        <v>339544.48</v>
      </c>
      <c r="Q50" s="20">
        <f>P50/C51</f>
        <v>0.4523375119092724</v>
      </c>
      <c r="R50" s="7"/>
      <c r="T50" s="34">
        <f>C51*0.4-P50</f>
        <v>-39286.843999999925</v>
      </c>
    </row>
    <row r="51" spans="2:18" ht="15">
      <c r="B51" s="4"/>
      <c r="C51" s="19">
        <f>J50+P50</f>
        <v>750644.0900000001</v>
      </c>
      <c r="D51" s="53"/>
      <c r="E51" s="17"/>
      <c r="F51" s="17"/>
      <c r="G51" s="17"/>
      <c r="H51" s="17"/>
      <c r="I51" s="17"/>
      <c r="J51" s="17"/>
      <c r="K51" s="6"/>
      <c r="L51" s="53"/>
      <c r="M51" s="17"/>
      <c r="N51" s="17"/>
      <c r="O51" s="17"/>
      <c r="P51" s="17"/>
      <c r="Q51" s="6"/>
      <c r="R51" s="7"/>
    </row>
    <row r="52" spans="2:18" ht="3.75" customHeight="1">
      <c r="B52" s="4"/>
      <c r="C52" s="19"/>
      <c r="D52" s="53"/>
      <c r="E52" s="17"/>
      <c r="F52" s="17"/>
      <c r="G52" s="17"/>
      <c r="H52" s="17"/>
      <c r="I52" s="17"/>
      <c r="J52" s="17"/>
      <c r="K52" s="6"/>
      <c r="L52" s="53"/>
      <c r="M52" s="17"/>
      <c r="N52" s="17"/>
      <c r="O52" s="17"/>
      <c r="P52" s="17"/>
      <c r="Q52" s="6"/>
      <c r="R52" s="7"/>
    </row>
    <row r="53" spans="2:20" ht="15">
      <c r="B53" s="4"/>
      <c r="C53" s="27">
        <v>40602</v>
      </c>
      <c r="D53" s="53"/>
      <c r="E53" s="17">
        <v>106656.74</v>
      </c>
      <c r="F53" s="17">
        <f>152135.21+95000+52632.07</f>
        <v>299767.27999999997</v>
      </c>
      <c r="G53" s="17"/>
      <c r="H53" s="17">
        <v>1238</v>
      </c>
      <c r="I53" s="17"/>
      <c r="J53" s="17">
        <f>E53+F53+H53</f>
        <v>407662.01999999996</v>
      </c>
      <c r="K53" s="20">
        <f>J53/C54</f>
        <v>0.5371194033600878</v>
      </c>
      <c r="L53" s="53"/>
      <c r="M53" s="17">
        <v>351316.37</v>
      </c>
      <c r="N53" s="17"/>
      <c r="O53" s="17"/>
      <c r="P53" s="17">
        <f>M53+N53</f>
        <v>351316.37</v>
      </c>
      <c r="Q53" s="20">
        <f>P53/C54</f>
        <v>0.46288059663991227</v>
      </c>
      <c r="R53" s="7"/>
      <c r="T53" s="34">
        <f>C54*0.4-P53</f>
        <v>-47725.014000000025</v>
      </c>
    </row>
    <row r="54" spans="2:18" ht="15">
      <c r="B54" s="4"/>
      <c r="C54" s="19">
        <f>J53+P53</f>
        <v>758978.3899999999</v>
      </c>
      <c r="D54" s="53"/>
      <c r="E54" s="17"/>
      <c r="F54" s="17"/>
      <c r="G54" s="17"/>
      <c r="H54" s="17"/>
      <c r="I54" s="17"/>
      <c r="J54" s="17"/>
      <c r="K54" s="6"/>
      <c r="L54" s="53"/>
      <c r="M54" s="17"/>
      <c r="N54" s="17"/>
      <c r="O54" s="17"/>
      <c r="P54" s="17"/>
      <c r="Q54" s="6"/>
      <c r="R54" s="7"/>
    </row>
    <row r="55" spans="2:18" ht="3.75" customHeight="1">
      <c r="B55" s="4"/>
      <c r="C55" s="19"/>
      <c r="D55" s="53"/>
      <c r="E55" s="17"/>
      <c r="F55" s="17"/>
      <c r="G55" s="17"/>
      <c r="H55" s="17"/>
      <c r="I55" s="17"/>
      <c r="J55" s="17"/>
      <c r="K55" s="6"/>
      <c r="L55" s="53"/>
      <c r="M55" s="17"/>
      <c r="N55" s="17"/>
      <c r="O55" s="17"/>
      <c r="P55" s="17"/>
      <c r="Q55" s="6"/>
      <c r="R55" s="7"/>
    </row>
    <row r="56" spans="2:20" ht="15">
      <c r="B56" s="4"/>
      <c r="C56" s="27">
        <v>40633</v>
      </c>
      <c r="D56" s="53"/>
      <c r="E56" s="17">
        <v>143747.57</v>
      </c>
      <c r="F56" s="17">
        <f>95000+52632.07+152135.21</f>
        <v>299767.28</v>
      </c>
      <c r="G56" s="17"/>
      <c r="H56" s="17">
        <v>0</v>
      </c>
      <c r="I56" s="17"/>
      <c r="J56" s="17">
        <f>E56+F56+H56</f>
        <v>443514.85000000003</v>
      </c>
      <c r="K56" s="20">
        <f>J56/C57</f>
        <v>0.5870195204257423</v>
      </c>
      <c r="L56" s="53"/>
      <c r="M56" s="17">
        <v>312021.95</v>
      </c>
      <c r="N56" s="17"/>
      <c r="O56" s="17"/>
      <c r="P56" s="17">
        <f>M56+N56</f>
        <v>312021.95</v>
      </c>
      <c r="Q56" s="20">
        <f>P56/C57</f>
        <v>0.41298047957425765</v>
      </c>
      <c r="R56" s="7"/>
      <c r="T56" s="34">
        <f>C57*0.4-P56</f>
        <v>-9807.229999999981</v>
      </c>
    </row>
    <row r="57" spans="2:18" ht="15">
      <c r="B57" s="4"/>
      <c r="C57" s="19">
        <f>J56+P56</f>
        <v>755536.8</v>
      </c>
      <c r="D57" s="53"/>
      <c r="E57" s="17"/>
      <c r="F57" s="17"/>
      <c r="G57" s="17"/>
      <c r="H57" s="17"/>
      <c r="I57" s="17"/>
      <c r="J57" s="17"/>
      <c r="K57" s="6"/>
      <c r="L57" s="53"/>
      <c r="M57" s="17"/>
      <c r="N57" s="17"/>
      <c r="O57" s="17"/>
      <c r="P57" s="17"/>
      <c r="Q57" s="6"/>
      <c r="R57" s="7"/>
    </row>
    <row r="58" spans="2:18" ht="3.75" customHeight="1">
      <c r="B58" s="4"/>
      <c r="C58" s="19"/>
      <c r="D58" s="53"/>
      <c r="E58" s="17"/>
      <c r="F58" s="17"/>
      <c r="G58" s="17"/>
      <c r="H58" s="17"/>
      <c r="I58" s="17"/>
      <c r="J58" s="17"/>
      <c r="K58" s="6"/>
      <c r="L58" s="53"/>
      <c r="M58" s="17"/>
      <c r="N58" s="17"/>
      <c r="O58" s="17"/>
      <c r="P58" s="17"/>
      <c r="Q58" s="6"/>
      <c r="R58" s="7"/>
    </row>
    <row r="59" spans="2:20" ht="15">
      <c r="B59" s="4"/>
      <c r="C59" s="27">
        <v>40715</v>
      </c>
      <c r="D59" s="53"/>
      <c r="E59" s="17">
        <v>104198.72</v>
      </c>
      <c r="F59" s="17">
        <f>153088+95000+52632.07</f>
        <v>300720.07</v>
      </c>
      <c r="G59" s="17"/>
      <c r="H59" s="17">
        <v>2950</v>
      </c>
      <c r="I59" s="17"/>
      <c r="J59" s="17">
        <f>E59+F59+H59</f>
        <v>407868.79000000004</v>
      </c>
      <c r="K59" s="20">
        <f>J59/C60</f>
        <v>0.5621458978223097</v>
      </c>
      <c r="L59" s="53"/>
      <c r="M59" s="17">
        <v>317688.03</v>
      </c>
      <c r="N59" s="17"/>
      <c r="O59" s="17"/>
      <c r="P59" s="17">
        <f>M59+N59</f>
        <v>317688.03</v>
      </c>
      <c r="Q59" s="20">
        <f>P59/C60</f>
        <v>0.4378541021776902</v>
      </c>
      <c r="R59" s="7"/>
      <c r="T59" s="34">
        <f>C60*0.4-P59</f>
        <v>-27465.301999999967</v>
      </c>
    </row>
    <row r="60" spans="2:18" ht="15">
      <c r="B60" s="4"/>
      <c r="C60" s="19">
        <f>J59+P59</f>
        <v>725556.8200000001</v>
      </c>
      <c r="D60" s="53"/>
      <c r="E60" s="17"/>
      <c r="F60" s="17"/>
      <c r="G60" s="17"/>
      <c r="H60" s="17"/>
      <c r="I60" s="17"/>
      <c r="J60" s="17"/>
      <c r="K60" s="6"/>
      <c r="L60" s="53"/>
      <c r="M60" s="17"/>
      <c r="N60" s="17"/>
      <c r="O60" s="17"/>
      <c r="P60" s="17"/>
      <c r="Q60" s="6"/>
      <c r="R60" s="7"/>
    </row>
    <row r="61" spans="2:18" ht="3.75" customHeight="1">
      <c r="B61" s="4"/>
      <c r="C61" s="39"/>
      <c r="D61" s="53"/>
      <c r="E61" s="17"/>
      <c r="F61" s="17"/>
      <c r="G61" s="17"/>
      <c r="H61" s="17"/>
      <c r="I61" s="17"/>
      <c r="J61" s="17"/>
      <c r="K61" s="6"/>
      <c r="L61" s="53"/>
      <c r="M61" s="17"/>
      <c r="N61" s="17"/>
      <c r="O61" s="17"/>
      <c r="P61" s="17"/>
      <c r="Q61" s="6"/>
      <c r="R61" s="7"/>
    </row>
    <row r="62" spans="2:20" ht="15">
      <c r="B62" s="4"/>
      <c r="C62" s="27">
        <v>40755</v>
      </c>
      <c r="D62" s="53"/>
      <c r="E62" s="17">
        <v>110888.99</v>
      </c>
      <c r="F62" s="17">
        <v>300720.07</v>
      </c>
      <c r="G62" s="17"/>
      <c r="H62" s="17"/>
      <c r="I62" s="17"/>
      <c r="J62" s="17">
        <f>E62+F62+H62</f>
        <v>411609.06</v>
      </c>
      <c r="K62" s="20">
        <f>J62/C63</f>
        <v>0.5738256928228115</v>
      </c>
      <c r="L62" s="53"/>
      <c r="M62" s="17">
        <v>305697.72</v>
      </c>
      <c r="N62" s="17"/>
      <c r="O62" s="17"/>
      <c r="P62" s="17">
        <f>M62+N62</f>
        <v>305697.72</v>
      </c>
      <c r="Q62" s="20">
        <f>P62/C63</f>
        <v>0.42617430717718846</v>
      </c>
      <c r="R62" s="7"/>
      <c r="T62" s="34">
        <f>C63*0.4-P62</f>
        <v>-18775.007999999973</v>
      </c>
    </row>
    <row r="63" spans="2:18" ht="15">
      <c r="B63" s="4"/>
      <c r="C63" s="19">
        <f>J62+P62</f>
        <v>717306.78</v>
      </c>
      <c r="D63" s="53"/>
      <c r="E63" s="17"/>
      <c r="F63" s="17"/>
      <c r="G63" s="17"/>
      <c r="H63" s="17"/>
      <c r="I63" s="17"/>
      <c r="J63" s="17"/>
      <c r="K63" s="6"/>
      <c r="L63" s="53"/>
      <c r="M63" s="17"/>
      <c r="N63" s="17"/>
      <c r="O63" s="17"/>
      <c r="P63" s="17"/>
      <c r="Q63" s="6"/>
      <c r="R63" s="7"/>
    </row>
    <row r="64" spans="2:18" ht="3.75" customHeight="1">
      <c r="B64" s="4"/>
      <c r="C64" s="39"/>
      <c r="D64" s="53"/>
      <c r="E64" s="17"/>
      <c r="F64" s="17"/>
      <c r="G64" s="17"/>
      <c r="H64" s="17"/>
      <c r="I64" s="17"/>
      <c r="J64" s="17"/>
      <c r="K64" s="6"/>
      <c r="L64" s="53"/>
      <c r="M64" s="17"/>
      <c r="N64" s="17"/>
      <c r="O64" s="17"/>
      <c r="P64" s="17"/>
      <c r="Q64" s="6"/>
      <c r="R64" s="7"/>
    </row>
    <row r="65" spans="2:20" ht="15">
      <c r="B65" s="4"/>
      <c r="C65" s="27">
        <v>40786</v>
      </c>
      <c r="D65" s="53"/>
      <c r="E65" s="17">
        <v>114472.91</v>
      </c>
      <c r="F65" s="17">
        <f>95000+52632.07+153479.6</f>
        <v>301111.67000000004</v>
      </c>
      <c r="G65" s="17"/>
      <c r="H65" s="17">
        <v>20722</v>
      </c>
      <c r="I65" s="17"/>
      <c r="J65" s="17">
        <f>E65+F65+H65</f>
        <v>436306.5800000001</v>
      </c>
      <c r="K65" s="20">
        <f>J65/C66</f>
        <v>0.6020843035580756</v>
      </c>
      <c r="L65" s="53"/>
      <c r="M65" s="17">
        <v>288353.7</v>
      </c>
      <c r="N65" s="17"/>
      <c r="O65" s="17"/>
      <c r="P65" s="17">
        <f>M65+N65</f>
        <v>288353.7</v>
      </c>
      <c r="Q65" s="20">
        <f>P65/C66</f>
        <v>0.3979156964419245</v>
      </c>
      <c r="R65" s="7"/>
      <c r="T65" s="34">
        <f>C66*0.4-P65</f>
        <v>1510.4120000000112</v>
      </c>
    </row>
    <row r="66" spans="2:18" ht="15">
      <c r="B66" s="4"/>
      <c r="C66" s="19">
        <f>J65+P65</f>
        <v>724660.28</v>
      </c>
      <c r="D66" s="53"/>
      <c r="E66" s="17"/>
      <c r="F66" s="17"/>
      <c r="G66" s="17"/>
      <c r="H66" s="17"/>
      <c r="I66" s="17"/>
      <c r="J66" s="17"/>
      <c r="K66" s="6"/>
      <c r="L66" s="53"/>
      <c r="M66" s="17"/>
      <c r="N66" s="17"/>
      <c r="O66" s="17"/>
      <c r="P66" s="17"/>
      <c r="Q66" s="6"/>
      <c r="R66" s="7"/>
    </row>
    <row r="67" spans="2:18" ht="3.75" customHeight="1">
      <c r="B67" s="4"/>
      <c r="C67" s="39"/>
      <c r="D67" s="53"/>
      <c r="E67" s="17"/>
      <c r="F67" s="17"/>
      <c r="G67" s="17"/>
      <c r="H67" s="17"/>
      <c r="I67" s="17"/>
      <c r="J67" s="17"/>
      <c r="K67" s="6"/>
      <c r="L67" s="53"/>
      <c r="M67" s="17"/>
      <c r="N67" s="17"/>
      <c r="O67" s="17"/>
      <c r="P67" s="17"/>
      <c r="Q67" s="6"/>
      <c r="R67" s="7"/>
    </row>
    <row r="68" spans="2:20" ht="15">
      <c r="B68" s="4"/>
      <c r="C68" s="27">
        <v>40816</v>
      </c>
      <c r="D68" s="53"/>
      <c r="E68" s="17">
        <v>134507.48</v>
      </c>
      <c r="F68" s="17">
        <v>301111.67</v>
      </c>
      <c r="G68" s="17"/>
      <c r="H68" s="17"/>
      <c r="I68" s="17"/>
      <c r="J68" s="17">
        <f>E68+F68+H68</f>
        <v>435619.15</v>
      </c>
      <c r="K68" s="20">
        <f>J68/C69</f>
        <v>0.6199201354258181</v>
      </c>
      <c r="L68" s="53"/>
      <c r="M68" s="17">
        <v>267082.9</v>
      </c>
      <c r="N68" s="17"/>
      <c r="O68" s="17"/>
      <c r="P68" s="17">
        <f>M68+N68</f>
        <v>267082.9</v>
      </c>
      <c r="Q68" s="20">
        <f>P68/C69</f>
        <v>0.3800798645741819</v>
      </c>
      <c r="R68" s="7"/>
      <c r="T68" s="34">
        <f>C69*0.4-P68</f>
        <v>13997.919999999984</v>
      </c>
    </row>
    <row r="69" spans="2:18" ht="15">
      <c r="B69" s="4"/>
      <c r="C69" s="39">
        <f>J68+P68</f>
        <v>702702.05</v>
      </c>
      <c r="D69" s="53"/>
      <c r="E69" s="17"/>
      <c r="F69" s="17"/>
      <c r="G69" s="17"/>
      <c r="H69" s="17"/>
      <c r="I69" s="17"/>
      <c r="J69" s="17"/>
      <c r="K69" s="6"/>
      <c r="L69" s="53"/>
      <c r="M69" s="17"/>
      <c r="N69" s="17"/>
      <c r="O69" s="17"/>
      <c r="P69" s="17"/>
      <c r="Q69" s="6"/>
      <c r="R69" s="7"/>
    </row>
    <row r="70" spans="2:18" ht="3.75" customHeight="1">
      <c r="B70" s="4"/>
      <c r="C70" s="39"/>
      <c r="D70" s="53"/>
      <c r="E70" s="17"/>
      <c r="F70" s="17"/>
      <c r="G70" s="17"/>
      <c r="H70" s="17"/>
      <c r="I70" s="17"/>
      <c r="J70" s="17"/>
      <c r="K70" s="6"/>
      <c r="L70" s="53"/>
      <c r="M70" s="17"/>
      <c r="N70" s="17"/>
      <c r="O70" s="17"/>
      <c r="P70" s="17"/>
      <c r="Q70" s="6"/>
      <c r="R70" s="7"/>
    </row>
    <row r="71" spans="2:20" ht="15">
      <c r="B71" s="4"/>
      <c r="C71" s="27">
        <v>40877</v>
      </c>
      <c r="D71" s="53"/>
      <c r="E71" s="17">
        <v>143252.5</v>
      </c>
      <c r="F71" s="17">
        <v>301111.67</v>
      </c>
      <c r="G71" s="17"/>
      <c r="H71" s="17"/>
      <c r="I71" s="17"/>
      <c r="J71" s="17">
        <f>E71+F71+H71</f>
        <v>444364.17</v>
      </c>
      <c r="K71" s="20">
        <f>J71/C72</f>
        <v>0.6006474863991509</v>
      </c>
      <c r="L71" s="53"/>
      <c r="M71" s="17">
        <v>295444.42</v>
      </c>
      <c r="N71" s="17"/>
      <c r="O71" s="17"/>
      <c r="P71" s="17">
        <f>M71+N71</f>
        <v>295444.42</v>
      </c>
      <c r="Q71" s="20">
        <f>P71/C72</f>
        <v>0.3993525136008491</v>
      </c>
      <c r="R71" s="7"/>
      <c r="T71" s="34">
        <f>C72*0.4-P71</f>
        <v>479.01600000000326</v>
      </c>
    </row>
    <row r="72" spans="2:18" ht="15">
      <c r="B72" s="4"/>
      <c r="C72" s="39">
        <f>J71+P71</f>
        <v>739808.59</v>
      </c>
      <c r="D72" s="53"/>
      <c r="E72" s="17"/>
      <c r="F72" s="17"/>
      <c r="G72" s="17"/>
      <c r="H72" s="17"/>
      <c r="I72" s="17"/>
      <c r="J72" s="17"/>
      <c r="K72" s="6"/>
      <c r="L72" s="53"/>
      <c r="M72" s="17"/>
      <c r="N72" s="17"/>
      <c r="O72" s="17"/>
      <c r="P72" s="17"/>
      <c r="Q72" s="6"/>
      <c r="R72" s="7"/>
    </row>
    <row r="73" spans="2:18" ht="3.75" customHeight="1">
      <c r="B73" s="4"/>
      <c r="C73" s="39"/>
      <c r="D73" s="53"/>
      <c r="E73" s="17"/>
      <c r="F73" s="17"/>
      <c r="G73" s="17"/>
      <c r="H73" s="17"/>
      <c r="I73" s="17"/>
      <c r="J73" s="17"/>
      <c r="K73" s="6"/>
      <c r="L73" s="53"/>
      <c r="M73" s="17"/>
      <c r="N73" s="17"/>
      <c r="O73" s="17"/>
      <c r="P73" s="17"/>
      <c r="Q73" s="6"/>
      <c r="R73" s="7"/>
    </row>
    <row r="74" spans="2:20" ht="15">
      <c r="B74" s="4"/>
      <c r="C74" s="27">
        <v>40922</v>
      </c>
      <c r="D74" s="53"/>
      <c r="E74" s="17">
        <f>68362.33+74235</f>
        <v>142597.33000000002</v>
      </c>
      <c r="F74" s="17">
        <v>153479.6</v>
      </c>
      <c r="G74" s="17">
        <f>8000+149466.11</f>
        <v>157466.11</v>
      </c>
      <c r="H74" s="17"/>
      <c r="I74" s="17"/>
      <c r="J74" s="17">
        <f>E74+F74+G74+H74</f>
        <v>453543.04000000004</v>
      </c>
      <c r="K74" s="20">
        <f>J74/C75</f>
        <v>0.6036118622604069</v>
      </c>
      <c r="L74" s="53"/>
      <c r="M74" s="17">
        <v>297838.88</v>
      </c>
      <c r="N74" s="17"/>
      <c r="O74" s="17"/>
      <c r="P74" s="17">
        <f>M74+N74</f>
        <v>297838.88</v>
      </c>
      <c r="Q74" s="20">
        <f>P74/C75</f>
        <v>0.3963881377395932</v>
      </c>
      <c r="R74" s="7"/>
      <c r="T74" s="34">
        <f>C75*0.4-P74</f>
        <v>2713.8880000000354</v>
      </c>
    </row>
    <row r="75" spans="2:18" ht="15">
      <c r="B75" s="4"/>
      <c r="C75" s="39">
        <f>J74+P74</f>
        <v>751381.92</v>
      </c>
      <c r="D75" s="53"/>
      <c r="E75" s="17"/>
      <c r="F75" s="17"/>
      <c r="G75" s="17"/>
      <c r="H75" s="17"/>
      <c r="I75" s="17"/>
      <c r="J75" s="17"/>
      <c r="K75" s="6"/>
      <c r="L75" s="53"/>
      <c r="M75" s="17"/>
      <c r="N75" s="17"/>
      <c r="O75" s="17"/>
      <c r="P75" s="17"/>
      <c r="Q75" s="6"/>
      <c r="R75" s="7"/>
    </row>
    <row r="76" spans="2:18" ht="3.75" customHeight="1">
      <c r="B76" s="4"/>
      <c r="C76" s="39"/>
      <c r="D76" s="53"/>
      <c r="E76" s="17"/>
      <c r="F76" s="17"/>
      <c r="G76" s="17"/>
      <c r="H76" s="17"/>
      <c r="I76" s="17"/>
      <c r="J76" s="17"/>
      <c r="K76" s="20"/>
      <c r="L76" s="53"/>
      <c r="M76" s="17"/>
      <c r="N76" s="17"/>
      <c r="O76" s="17"/>
      <c r="P76" s="17"/>
      <c r="Q76" s="6"/>
      <c r="R76" s="7"/>
    </row>
    <row r="77" spans="2:20" ht="15">
      <c r="B77" s="4"/>
      <c r="C77" s="27">
        <v>40968</v>
      </c>
      <c r="D77" s="53"/>
      <c r="E77" s="17">
        <v>53204.55</v>
      </c>
      <c r="F77" s="17">
        <v>153933.35</v>
      </c>
      <c r="G77" s="17">
        <f>84007.29+149594.08</f>
        <v>233601.37</v>
      </c>
      <c r="H77" s="17"/>
      <c r="I77" s="17"/>
      <c r="J77" s="17">
        <f>E77+F77+G77+H77</f>
        <v>440739.27</v>
      </c>
      <c r="K77" s="20">
        <f>J77/C78</f>
        <v>0.5755690024981152</v>
      </c>
      <c r="L77" s="53"/>
      <c r="M77" s="17">
        <v>325006.05</v>
      </c>
      <c r="N77" s="17"/>
      <c r="O77" s="17"/>
      <c r="P77" s="17">
        <f>M77+N77</f>
        <v>325006.05</v>
      </c>
      <c r="Q77" s="20">
        <f>P77/C78</f>
        <v>0.4244309975018848</v>
      </c>
      <c r="R77" s="7"/>
      <c r="T77" s="34">
        <f>C78*0.4-P77</f>
        <v>-18707.921999999962</v>
      </c>
    </row>
    <row r="78" spans="2:18" ht="15">
      <c r="B78" s="4"/>
      <c r="C78" s="39">
        <f>J77+P77</f>
        <v>765745.3200000001</v>
      </c>
      <c r="D78" s="53"/>
      <c r="E78" s="17"/>
      <c r="F78" s="17"/>
      <c r="G78" s="17"/>
      <c r="H78" s="17"/>
      <c r="I78" s="17"/>
      <c r="J78" s="17"/>
      <c r="K78" s="6"/>
      <c r="L78" s="53"/>
      <c r="M78" s="17"/>
      <c r="N78" s="17"/>
      <c r="O78" s="17"/>
      <c r="P78" s="17"/>
      <c r="Q78" s="6"/>
      <c r="R78" s="7"/>
    </row>
    <row r="79" spans="2:18" ht="3.75" customHeight="1">
      <c r="B79" s="4"/>
      <c r="C79" s="39"/>
      <c r="D79" s="53"/>
      <c r="E79" s="17"/>
      <c r="F79" s="17"/>
      <c r="G79" s="17"/>
      <c r="H79" s="17"/>
      <c r="I79" s="17"/>
      <c r="J79" s="17"/>
      <c r="K79" s="6"/>
      <c r="L79" s="53"/>
      <c r="M79" s="17"/>
      <c r="N79" s="17"/>
      <c r="O79" s="17"/>
      <c r="P79" s="17"/>
      <c r="Q79" s="6"/>
      <c r="R79" s="7"/>
    </row>
    <row r="80" spans="2:20" ht="15">
      <c r="B80" s="4"/>
      <c r="C80" s="27">
        <v>41018</v>
      </c>
      <c r="D80" s="53"/>
      <c r="E80" s="17">
        <v>54402.05</v>
      </c>
      <c r="F80" s="17"/>
      <c r="G80" s="17">
        <f>237987.31+149657.46</f>
        <v>387644.77</v>
      </c>
      <c r="H80" s="17"/>
      <c r="I80" s="17"/>
      <c r="J80" s="17">
        <f>E80+F80+G80+H80</f>
        <v>442046.82</v>
      </c>
      <c r="K80" s="20">
        <f>J80/C81</f>
        <v>0.5692105740036435</v>
      </c>
      <c r="L80" s="53"/>
      <c r="M80" s="17">
        <v>334549.47</v>
      </c>
      <c r="N80" s="17"/>
      <c r="O80" s="17"/>
      <c r="P80" s="17">
        <f>M80+N80</f>
        <v>334549.47</v>
      </c>
      <c r="Q80" s="20">
        <f>P80/C81</f>
        <v>0.43078942599635645</v>
      </c>
      <c r="R80" s="7"/>
      <c r="T80" s="34">
        <f>C81*0.4-P80</f>
        <v>-23910.95399999997</v>
      </c>
    </row>
    <row r="81" spans="2:18" ht="15">
      <c r="B81" s="4"/>
      <c r="C81" s="57">
        <f>J80+P80</f>
        <v>776596.29</v>
      </c>
      <c r="D81" s="53"/>
      <c r="E81" s="17"/>
      <c r="F81" s="17"/>
      <c r="G81" s="17"/>
      <c r="H81" s="17"/>
      <c r="I81" s="17"/>
      <c r="J81" s="17"/>
      <c r="K81" s="6"/>
      <c r="L81" s="53"/>
      <c r="M81" s="17"/>
      <c r="N81" s="17"/>
      <c r="O81" s="17"/>
      <c r="P81" s="17"/>
      <c r="Q81" s="6"/>
      <c r="R81" s="7"/>
    </row>
    <row r="82" spans="2:18" ht="3.75" customHeight="1">
      <c r="B82" s="4"/>
      <c r="C82" s="57"/>
      <c r="D82" s="53"/>
      <c r="E82" s="17"/>
      <c r="F82" s="17"/>
      <c r="G82" s="17"/>
      <c r="H82" s="17"/>
      <c r="I82" s="17"/>
      <c r="J82" s="17"/>
      <c r="K82" s="6"/>
      <c r="L82" s="53"/>
      <c r="M82" s="17"/>
      <c r="N82" s="17"/>
      <c r="O82" s="17"/>
      <c r="P82" s="17"/>
      <c r="Q82" s="6"/>
      <c r="R82" s="7"/>
    </row>
    <row r="83" spans="2:20" ht="15">
      <c r="B83" s="4"/>
      <c r="C83" s="27">
        <v>41077</v>
      </c>
      <c r="D83" s="53"/>
      <c r="E83" s="17">
        <v>12719.55</v>
      </c>
      <c r="F83" s="17"/>
      <c r="G83" s="17">
        <f>238132.1+149777.36</f>
        <v>387909.45999999996</v>
      </c>
      <c r="H83" s="17"/>
      <c r="I83" s="17"/>
      <c r="J83" s="17">
        <f>E83+F83+G83+H83</f>
        <v>400629.00999999995</v>
      </c>
      <c r="K83" s="20">
        <f>J83/C84</f>
        <v>0.5614082479277324</v>
      </c>
      <c r="L83" s="53"/>
      <c r="M83" s="17">
        <v>312985.39</v>
      </c>
      <c r="N83" s="17"/>
      <c r="O83" s="17"/>
      <c r="P83" s="17">
        <f>M83+N83</f>
        <v>312985.39</v>
      </c>
      <c r="Q83" s="20">
        <f>P83/C84</f>
        <v>0.4385917520722677</v>
      </c>
      <c r="R83" s="7"/>
      <c r="T83" s="34">
        <f>C84*0.4-P83</f>
        <v>-27539.630000000063</v>
      </c>
    </row>
    <row r="84" spans="2:18" ht="15">
      <c r="B84" s="4"/>
      <c r="C84" s="57">
        <f>J83+P83</f>
        <v>713614.3999999999</v>
      </c>
      <c r="D84" s="53"/>
      <c r="E84" s="17"/>
      <c r="F84" s="17"/>
      <c r="G84" s="17"/>
      <c r="H84" s="17"/>
      <c r="I84" s="17"/>
      <c r="J84" s="17"/>
      <c r="K84" s="6"/>
      <c r="L84" s="53"/>
      <c r="M84" s="17"/>
      <c r="N84" s="17"/>
      <c r="O84" s="17"/>
      <c r="P84" s="17"/>
      <c r="Q84" s="6"/>
      <c r="R84" s="7"/>
    </row>
    <row r="85" spans="2:18" ht="3.75" customHeight="1">
      <c r="B85" s="4"/>
      <c r="C85" s="57"/>
      <c r="D85" s="53"/>
      <c r="E85" s="17"/>
      <c r="F85" s="17"/>
      <c r="G85" s="17"/>
      <c r="H85" s="17"/>
      <c r="I85" s="17"/>
      <c r="J85" s="17"/>
      <c r="K85" s="6"/>
      <c r="L85" s="53"/>
      <c r="M85" s="17"/>
      <c r="N85" s="17"/>
      <c r="O85" s="17"/>
      <c r="P85" s="17"/>
      <c r="Q85" s="6"/>
      <c r="R85" s="7"/>
    </row>
    <row r="86" spans="2:20" ht="15">
      <c r="B86" s="4"/>
      <c r="C86" s="27">
        <v>41126</v>
      </c>
      <c r="D86" s="53"/>
      <c r="E86" s="17">
        <v>68125.52</v>
      </c>
      <c r="F86" s="17"/>
      <c r="G86" s="17">
        <f>191227.09+149883.66</f>
        <v>341110.75</v>
      </c>
      <c r="H86" s="17">
        <v>9476</v>
      </c>
      <c r="I86" s="17"/>
      <c r="J86" s="17">
        <f>E86+F86+G86+H86</f>
        <v>418712.27</v>
      </c>
      <c r="K86" s="20">
        <f>J86/C87</f>
        <v>0.5631334149043664</v>
      </c>
      <c r="L86" s="53"/>
      <c r="M86" s="17">
        <v>324827.82</v>
      </c>
      <c r="N86" s="17"/>
      <c r="O86" s="17"/>
      <c r="P86" s="17">
        <f>M86+N86</f>
        <v>324827.82</v>
      </c>
      <c r="Q86" s="20">
        <f>P86/C87</f>
        <v>0.4368665850956335</v>
      </c>
      <c r="R86" s="7"/>
      <c r="T86" s="34">
        <f>C87*0.4-P86</f>
        <v>-27411.783999999985</v>
      </c>
    </row>
    <row r="87" spans="2:18" ht="15">
      <c r="B87" s="4"/>
      <c r="C87" s="57">
        <f>J86+P86</f>
        <v>743540.0900000001</v>
      </c>
      <c r="D87" s="53"/>
      <c r="E87" s="17"/>
      <c r="F87" s="17"/>
      <c r="G87" s="17"/>
      <c r="H87" s="17"/>
      <c r="I87" s="17"/>
      <c r="J87" s="17"/>
      <c r="K87" s="6"/>
      <c r="L87" s="53"/>
      <c r="M87" s="17"/>
      <c r="N87" s="17"/>
      <c r="O87" s="17"/>
      <c r="P87" s="17"/>
      <c r="Q87" s="6"/>
      <c r="R87" s="7"/>
    </row>
    <row r="88" spans="2:18" ht="3.75" customHeight="1">
      <c r="B88" s="4"/>
      <c r="C88" s="57"/>
      <c r="D88" s="53"/>
      <c r="E88" s="17"/>
      <c r="F88" s="17"/>
      <c r="G88" s="17"/>
      <c r="H88" s="17"/>
      <c r="I88" s="17"/>
      <c r="J88" s="17"/>
      <c r="K88" s="6"/>
      <c r="L88" s="53"/>
      <c r="M88" s="17"/>
      <c r="N88" s="17"/>
      <c r="O88" s="17"/>
      <c r="P88" s="17"/>
      <c r="Q88" s="6"/>
      <c r="R88" s="7"/>
    </row>
    <row r="89" spans="2:20" ht="15">
      <c r="B89" s="4"/>
      <c r="C89" s="27">
        <v>41152</v>
      </c>
      <c r="D89" s="53"/>
      <c r="E89" s="17">
        <v>67974.82</v>
      </c>
      <c r="F89" s="17"/>
      <c r="G89" s="17">
        <f>149934.48+199260.38</f>
        <v>349194.86</v>
      </c>
      <c r="H89" s="17"/>
      <c r="I89" s="17"/>
      <c r="J89" s="17">
        <f>E89+F89+G89+H89</f>
        <v>417169.68</v>
      </c>
      <c r="K89" s="20">
        <f>J89/C90</f>
        <v>0.5539589524825632</v>
      </c>
      <c r="L89" s="53"/>
      <c r="M89" s="17">
        <v>335899.98</v>
      </c>
      <c r="N89" s="17"/>
      <c r="O89" s="17"/>
      <c r="P89" s="17">
        <f>M89+N89</f>
        <v>335899.98</v>
      </c>
      <c r="Q89" s="20">
        <f>P89/C90</f>
        <v>0.44604104751743684</v>
      </c>
      <c r="R89" s="7"/>
      <c r="T89" s="34">
        <f>C90*0.4-P89</f>
        <v>-34672.11599999998</v>
      </c>
    </row>
    <row r="90" spans="2:18" ht="15">
      <c r="B90" s="4"/>
      <c r="C90" s="57">
        <f>J89+P89</f>
        <v>753069.6599999999</v>
      </c>
      <c r="D90" s="53"/>
      <c r="E90" s="17"/>
      <c r="F90" s="17"/>
      <c r="G90" s="17"/>
      <c r="H90" s="17"/>
      <c r="I90" s="17"/>
      <c r="J90" s="17"/>
      <c r="K90" s="6"/>
      <c r="L90" s="53"/>
      <c r="M90" s="17"/>
      <c r="N90" s="17"/>
      <c r="O90" s="17"/>
      <c r="P90" s="17"/>
      <c r="Q90" s="6"/>
      <c r="R90" s="7"/>
    </row>
    <row r="91" spans="2:18" ht="3.75" customHeight="1">
      <c r="B91" s="4"/>
      <c r="C91" s="57"/>
      <c r="D91" s="53"/>
      <c r="E91" s="17"/>
      <c r="F91" s="17"/>
      <c r="G91" s="17"/>
      <c r="H91" s="17"/>
      <c r="I91" s="17"/>
      <c r="J91" s="17"/>
      <c r="K91" s="6"/>
      <c r="L91" s="53"/>
      <c r="M91" s="17"/>
      <c r="N91" s="17"/>
      <c r="O91" s="17"/>
      <c r="P91" s="17"/>
      <c r="Q91" s="6"/>
      <c r="R91" s="7"/>
    </row>
    <row r="92" spans="2:20" ht="15">
      <c r="B92" s="4"/>
      <c r="C92" s="27">
        <v>41274</v>
      </c>
      <c r="D92" s="53"/>
      <c r="E92" s="17">
        <v>56578.32</v>
      </c>
      <c r="F92" s="17"/>
      <c r="G92" s="17">
        <f>150092.67+245415.33</f>
        <v>395508</v>
      </c>
      <c r="H92" s="17">
        <v>3005</v>
      </c>
      <c r="I92" s="17"/>
      <c r="J92" s="17">
        <f>E92+F92+G92+H92</f>
        <v>455091.32</v>
      </c>
      <c r="K92" s="20">
        <f>J92/C93</f>
        <v>0.5900411854268898</v>
      </c>
      <c r="L92" s="53"/>
      <c r="M92" s="17">
        <v>316196.06</v>
      </c>
      <c r="N92" s="17"/>
      <c r="O92" s="17"/>
      <c r="P92" s="17">
        <f>M92+N92</f>
        <v>316196.06</v>
      </c>
      <c r="Q92" s="20">
        <f>P92/C93</f>
        <v>0.40995881457311023</v>
      </c>
      <c r="R92" s="7"/>
      <c r="T92" s="34">
        <f>C93*0.4-P92</f>
        <v>-7681.108000000007</v>
      </c>
    </row>
    <row r="93" spans="2:18" ht="15">
      <c r="B93" s="4"/>
      <c r="C93" s="57">
        <f>J92+P92</f>
        <v>771287.38</v>
      </c>
      <c r="D93" s="53"/>
      <c r="E93" s="17"/>
      <c r="F93" s="17"/>
      <c r="G93" s="17"/>
      <c r="H93" s="17"/>
      <c r="I93" s="17"/>
      <c r="J93" s="17"/>
      <c r="K93" s="6"/>
      <c r="L93" s="53"/>
      <c r="M93" s="17"/>
      <c r="N93" s="17"/>
      <c r="O93" s="17"/>
      <c r="P93" s="17"/>
      <c r="Q93" s="6"/>
      <c r="R93" s="7"/>
    </row>
    <row r="94" spans="2:18" ht="3.75" customHeight="1">
      <c r="B94" s="4"/>
      <c r="C94" s="57"/>
      <c r="D94" s="53"/>
      <c r="E94" s="17"/>
      <c r="F94" s="17"/>
      <c r="G94" s="17"/>
      <c r="H94" s="17"/>
      <c r="I94" s="17"/>
      <c r="J94" s="17"/>
      <c r="K94" s="6"/>
      <c r="L94" s="53"/>
      <c r="M94" s="17"/>
      <c r="N94" s="17"/>
      <c r="O94" s="17"/>
      <c r="P94" s="17"/>
      <c r="Q94" s="6"/>
      <c r="R94" s="7"/>
    </row>
    <row r="95" spans="2:20" ht="15">
      <c r="B95" s="4"/>
      <c r="C95" s="27">
        <v>41333</v>
      </c>
      <c r="D95" s="53"/>
      <c r="E95" s="17">
        <v>51030.85</v>
      </c>
      <c r="F95" s="17"/>
      <c r="G95" s="17">
        <f>150165.36+263489.53</f>
        <v>413654.89</v>
      </c>
      <c r="H95" s="17">
        <v>1025</v>
      </c>
      <c r="I95" s="17"/>
      <c r="J95" s="17">
        <f>E95+F95+G95+H95</f>
        <v>465710.74</v>
      </c>
      <c r="K95" s="20">
        <f>J95/C96</f>
        <v>0.5804459896058068</v>
      </c>
      <c r="L95" s="53"/>
      <c r="M95" s="17">
        <v>336621.86</v>
      </c>
      <c r="N95" s="17"/>
      <c r="O95" s="17"/>
      <c r="P95" s="17">
        <f>M95+N95</f>
        <v>336621.86</v>
      </c>
      <c r="Q95" s="20">
        <f>P95/C96</f>
        <v>0.4195540103941931</v>
      </c>
      <c r="R95" s="7"/>
      <c r="T95" s="34">
        <f>C96*0.4-P95</f>
        <v>-15688.819999999949</v>
      </c>
    </row>
    <row r="96" spans="2:18" ht="15">
      <c r="B96" s="4"/>
      <c r="C96" s="57">
        <f>J95+P95</f>
        <v>802332.6</v>
      </c>
      <c r="D96" s="53"/>
      <c r="E96" s="17"/>
      <c r="F96" s="17"/>
      <c r="G96" s="17"/>
      <c r="H96" s="17"/>
      <c r="I96" s="17"/>
      <c r="J96" s="17"/>
      <c r="K96" s="6"/>
      <c r="L96" s="53"/>
      <c r="M96" s="17"/>
      <c r="N96" s="17"/>
      <c r="O96" s="17"/>
      <c r="P96" s="17"/>
      <c r="Q96" s="6"/>
      <c r="R96" s="7"/>
    </row>
    <row r="97" spans="2:18" ht="3.75" customHeight="1">
      <c r="B97" s="4"/>
      <c r="C97" s="57"/>
      <c r="D97" s="53"/>
      <c r="E97" s="17"/>
      <c r="F97" s="17"/>
      <c r="G97" s="17"/>
      <c r="H97" s="17"/>
      <c r="I97" s="17"/>
      <c r="J97" s="17"/>
      <c r="K97" s="6"/>
      <c r="L97" s="53"/>
      <c r="M97" s="17"/>
      <c r="N97" s="17"/>
      <c r="O97" s="17"/>
      <c r="P97" s="17"/>
      <c r="Q97" s="6"/>
      <c r="R97" s="7"/>
    </row>
    <row r="98" spans="2:20" ht="15">
      <c r="B98" s="4"/>
      <c r="C98" s="27">
        <v>41364</v>
      </c>
      <c r="D98" s="53"/>
      <c r="E98" s="17">
        <v>50194.6</v>
      </c>
      <c r="F98" s="17"/>
      <c r="G98" s="17">
        <f>150203.57+263523.1</f>
        <v>413726.67</v>
      </c>
      <c r="H98" s="17">
        <v>250</v>
      </c>
      <c r="I98" s="17"/>
      <c r="J98" s="17">
        <f>E98+F98+G98+H98</f>
        <v>464171.26999999996</v>
      </c>
      <c r="K98" s="20">
        <f>J98/C99</f>
        <v>0.5675695947036928</v>
      </c>
      <c r="L98" s="53"/>
      <c r="M98" s="17">
        <v>353651.38</v>
      </c>
      <c r="N98" s="17"/>
      <c r="O98" s="17"/>
      <c r="P98" s="17">
        <f>M98+N98</f>
        <v>353651.38</v>
      </c>
      <c r="Q98" s="20">
        <f>P98/C99</f>
        <v>0.4324304052963073</v>
      </c>
      <c r="R98" s="7"/>
      <c r="T98" s="34">
        <f>C99*0.4-P98</f>
        <v>-26522.320000000007</v>
      </c>
    </row>
    <row r="99" spans="2:18" ht="15">
      <c r="B99" s="4"/>
      <c r="C99" s="57">
        <f>J98+P98</f>
        <v>817822.6499999999</v>
      </c>
      <c r="D99" s="53"/>
      <c r="E99" s="17"/>
      <c r="F99" s="17"/>
      <c r="G99" s="17"/>
      <c r="H99" s="17"/>
      <c r="I99" s="17"/>
      <c r="J99" s="17"/>
      <c r="K99" s="6"/>
      <c r="L99" s="53"/>
      <c r="M99" s="17"/>
      <c r="N99" s="17"/>
      <c r="O99" s="17"/>
      <c r="P99" s="17"/>
      <c r="Q99" s="6"/>
      <c r="R99" s="7"/>
    </row>
    <row r="100" spans="2:18" ht="3.75" customHeight="1">
      <c r="B100" s="4"/>
      <c r="C100" s="57"/>
      <c r="D100" s="53"/>
      <c r="E100" s="17"/>
      <c r="F100" s="17"/>
      <c r="G100" s="17"/>
      <c r="H100" s="17"/>
      <c r="I100" s="17"/>
      <c r="J100" s="17"/>
      <c r="K100" s="6"/>
      <c r="L100" s="53"/>
      <c r="M100" s="17"/>
      <c r="N100" s="17"/>
      <c r="O100" s="17"/>
      <c r="P100" s="17"/>
      <c r="Q100" s="6"/>
      <c r="R100" s="7"/>
    </row>
    <row r="101" spans="2:20" ht="15">
      <c r="B101" s="4"/>
      <c r="C101" s="27">
        <v>41439</v>
      </c>
      <c r="D101" s="53"/>
      <c r="E101" s="17">
        <v>65524.99</v>
      </c>
      <c r="F101" s="17"/>
      <c r="G101" s="17">
        <f>150278.78+226589.17</f>
        <v>376867.95</v>
      </c>
      <c r="H101" s="17"/>
      <c r="I101" s="17"/>
      <c r="J101" s="17">
        <f>E101+F101+G101+H101</f>
        <v>442392.94</v>
      </c>
      <c r="K101" s="20">
        <f>J101/C102</f>
        <v>0.5462219218282962</v>
      </c>
      <c r="L101" s="53"/>
      <c r="M101" s="17">
        <v>367521.35</v>
      </c>
      <c r="N101" s="17"/>
      <c r="O101" s="17"/>
      <c r="P101" s="17">
        <f>M101+N101</f>
        <v>367521.35</v>
      </c>
      <c r="Q101" s="20">
        <f>P101/C102</f>
        <v>0.4537780781717038</v>
      </c>
      <c r="R101" s="7"/>
      <c r="T101" s="34">
        <f>C102*0.4-P101</f>
        <v>-43555.63399999996</v>
      </c>
    </row>
    <row r="102" spans="2:18" ht="15">
      <c r="B102" s="4"/>
      <c r="C102" s="57">
        <f>J101+P101</f>
        <v>809914.29</v>
      </c>
      <c r="D102" s="53"/>
      <c r="E102" s="17"/>
      <c r="F102" s="17"/>
      <c r="G102" s="17"/>
      <c r="H102" s="17"/>
      <c r="I102" s="17"/>
      <c r="J102" s="17"/>
      <c r="K102" s="6"/>
      <c r="L102" s="53"/>
      <c r="M102" s="17"/>
      <c r="N102" s="17"/>
      <c r="O102" s="17"/>
      <c r="P102" s="17"/>
      <c r="Q102" s="6"/>
      <c r="R102" s="7"/>
    </row>
    <row r="103" spans="2:18" ht="3.75" customHeight="1">
      <c r="B103" s="4"/>
      <c r="C103" s="57"/>
      <c r="D103" s="53"/>
      <c r="E103" s="17"/>
      <c r="F103" s="17"/>
      <c r="G103" s="17"/>
      <c r="H103" s="17"/>
      <c r="I103" s="17"/>
      <c r="J103" s="17"/>
      <c r="K103" s="6"/>
      <c r="L103" s="53"/>
      <c r="M103" s="17"/>
      <c r="N103" s="17"/>
      <c r="O103" s="17"/>
      <c r="P103" s="17"/>
      <c r="Q103" s="6"/>
      <c r="R103" s="7"/>
    </row>
    <row r="104" spans="2:20" ht="15">
      <c r="B104" s="4"/>
      <c r="C104" s="68">
        <v>41480</v>
      </c>
      <c r="D104" s="53"/>
      <c r="E104" s="17">
        <v>48439.24</v>
      </c>
      <c r="F104" s="17"/>
      <c r="G104" s="17">
        <f>231619.26+150315.79</f>
        <v>381935.05000000005</v>
      </c>
      <c r="H104" s="17">
        <v>12325</v>
      </c>
      <c r="I104" s="17"/>
      <c r="J104" s="17">
        <f>E104+F104+G104+H104</f>
        <v>442699.29000000004</v>
      </c>
      <c r="K104" s="20">
        <f>J104/C105</f>
        <v>0.549610053090405</v>
      </c>
      <c r="L104" s="53"/>
      <c r="M104" s="17">
        <v>362779.59</v>
      </c>
      <c r="N104" s="17"/>
      <c r="O104" s="17"/>
      <c r="P104" s="17">
        <f>M104+N104</f>
        <v>362779.59</v>
      </c>
      <c r="Q104" s="20">
        <f>P104/C105</f>
        <v>0.4503899469095949</v>
      </c>
      <c r="R104" s="7"/>
      <c r="T104" s="34">
        <f>C105*0.4-P104</f>
        <v>-40588.03799999994</v>
      </c>
    </row>
    <row r="105" spans="2:18" ht="15">
      <c r="B105" s="4"/>
      <c r="C105" s="57">
        <f>J104+P104</f>
        <v>805478.8800000001</v>
      </c>
      <c r="D105" s="53"/>
      <c r="E105" s="17"/>
      <c r="F105" s="17"/>
      <c r="G105" s="17"/>
      <c r="H105" s="17"/>
      <c r="I105" s="17"/>
      <c r="J105" s="17"/>
      <c r="K105" s="6"/>
      <c r="L105" s="53"/>
      <c r="M105" s="17"/>
      <c r="N105" s="17"/>
      <c r="O105" s="17"/>
      <c r="P105" s="17"/>
      <c r="Q105" s="6"/>
      <c r="R105" s="7"/>
    </row>
    <row r="106" spans="2:18" ht="3.75" customHeight="1" thickBot="1">
      <c r="B106" s="9"/>
      <c r="C106" s="16"/>
      <c r="D106" s="10"/>
      <c r="E106" s="18"/>
      <c r="F106" s="18"/>
      <c r="G106" s="18"/>
      <c r="H106" s="18"/>
      <c r="I106" s="18"/>
      <c r="J106" s="18"/>
      <c r="K106" s="10"/>
      <c r="L106" s="10"/>
      <c r="M106" s="18"/>
      <c r="N106" s="18"/>
      <c r="O106" s="18"/>
      <c r="P106" s="18"/>
      <c r="Q106" s="10"/>
      <c r="R106" s="11"/>
    </row>
  </sheetData>
  <sheetProtection/>
  <mergeCells count="4">
    <mergeCell ref="E5:K5"/>
    <mergeCell ref="M5:Q5"/>
    <mergeCell ref="C3:Q3"/>
    <mergeCell ref="T5:T6"/>
  </mergeCells>
  <printOptions/>
  <pageMargins left="0.7" right="0.7" top="0.75" bottom="0.75" header="0.3" footer="0.3"/>
  <pageSetup fitToHeight="1" fitToWidth="1" horizontalDpi="300" verticalDpi="3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06"/>
  <sheetViews>
    <sheetView zoomScalePageLayoutView="0" workbookViewId="0" topLeftCell="A1">
      <pane ySplit="3" topLeftCell="A76" activePane="bottomLeft" state="frozen"/>
      <selection pane="topLeft" activeCell="A1" sqref="A1"/>
      <selection pane="bottomLeft" activeCell="I97" sqref="I97"/>
    </sheetView>
  </sheetViews>
  <sheetFormatPr defaultColWidth="9.140625" defaultRowHeight="15"/>
  <cols>
    <col min="1" max="1" width="1.7109375" style="0" customWidth="1"/>
    <col min="2" max="2" width="13.7109375" style="0" bestFit="1" customWidth="1"/>
    <col min="3" max="3" width="1.7109375" style="0" customWidth="1"/>
    <col min="4" max="4" width="15.7109375" style="0" customWidth="1"/>
    <col min="5" max="5" width="11.00390625" style="0" bestFit="1" customWidth="1"/>
    <col min="9" max="10" width="12.57421875" style="0" bestFit="1" customWidth="1"/>
    <col min="11" max="11" width="12.7109375" style="0" customWidth="1"/>
    <col min="13" max="14" width="10.7109375" style="0" customWidth="1"/>
    <col min="15" max="15" width="1.7109375" style="0" customWidth="1"/>
    <col min="16" max="16" width="15.7109375" style="0" customWidth="1"/>
    <col min="17" max="20" width="10.7109375" style="0" customWidth="1"/>
  </cols>
  <sheetData>
    <row r="2" spans="9:20" ht="15">
      <c r="I2" s="25" t="s">
        <v>8</v>
      </c>
      <c r="Q2">
        <v>2009</v>
      </c>
      <c r="R2">
        <v>2010</v>
      </c>
      <c r="S2">
        <v>2011</v>
      </c>
      <c r="T2">
        <v>2012</v>
      </c>
    </row>
    <row r="3" spans="2:9" ht="15">
      <c r="B3" s="25" t="s">
        <v>49</v>
      </c>
      <c r="C3" s="25"/>
      <c r="D3" s="25" t="s">
        <v>50</v>
      </c>
      <c r="E3" s="25" t="s">
        <v>51</v>
      </c>
      <c r="I3" s="25" t="s">
        <v>12</v>
      </c>
    </row>
    <row r="4" ht="3.75" customHeight="1">
      <c r="I4" s="25"/>
    </row>
    <row r="5" spans="2:20" ht="15">
      <c r="B5" s="21">
        <v>38732</v>
      </c>
      <c r="D5" s="22">
        <f>'Monthly Summary'!$C$9</f>
        <v>453631.11</v>
      </c>
      <c r="E5" s="32">
        <v>0.4772551423997353</v>
      </c>
      <c r="F5" s="23">
        <v>0.6</v>
      </c>
      <c r="P5" t="s">
        <v>53</v>
      </c>
      <c r="Q5" s="56">
        <v>613885.11</v>
      </c>
      <c r="S5" s="56">
        <v>750644.0900000001</v>
      </c>
      <c r="T5" s="22">
        <f>D78</f>
        <v>751381.92</v>
      </c>
    </row>
    <row r="6" spans="2:20" ht="15">
      <c r="B6" s="21">
        <f>B5+30</f>
        <v>38762</v>
      </c>
      <c r="E6" s="33"/>
      <c r="F6" s="23">
        <v>0.6</v>
      </c>
      <c r="P6" t="s">
        <v>54</v>
      </c>
      <c r="S6" s="56">
        <v>758978.3899999999</v>
      </c>
      <c r="T6" s="22">
        <f>D79</f>
        <v>765745.3200000001</v>
      </c>
    </row>
    <row r="7" spans="2:20" ht="15">
      <c r="B7" s="21">
        <f aca="true" t="shared" si="0" ref="B7:B70">B6+30</f>
        <v>38792</v>
      </c>
      <c r="E7" s="33"/>
      <c r="F7" s="23">
        <v>0.6</v>
      </c>
      <c r="P7" t="s">
        <v>55</v>
      </c>
      <c r="R7" s="56">
        <v>690406.26</v>
      </c>
      <c r="S7" s="56">
        <v>755536.8</v>
      </c>
      <c r="T7" s="22"/>
    </row>
    <row r="8" spans="2:20" ht="15">
      <c r="B8" s="21">
        <f t="shared" si="0"/>
        <v>38822</v>
      </c>
      <c r="E8" s="33"/>
      <c r="F8" s="23">
        <v>0.6</v>
      </c>
      <c r="P8" t="s">
        <v>56</v>
      </c>
      <c r="Q8" s="56">
        <v>588108.94</v>
      </c>
      <c r="T8" s="22">
        <f>D81</f>
        <v>776596.29</v>
      </c>
    </row>
    <row r="9" spans="2:20" ht="15">
      <c r="B9" s="21">
        <f t="shared" si="0"/>
        <v>38852</v>
      </c>
      <c r="E9" s="33"/>
      <c r="F9" s="23">
        <v>0.6</v>
      </c>
      <c r="P9" t="s">
        <v>57</v>
      </c>
      <c r="T9" s="22"/>
    </row>
    <row r="10" spans="2:20" ht="15">
      <c r="B10" s="21">
        <f t="shared" si="0"/>
        <v>38882</v>
      </c>
      <c r="E10" s="33"/>
      <c r="F10" s="23">
        <v>0.6</v>
      </c>
      <c r="P10" t="s">
        <v>58</v>
      </c>
      <c r="S10" s="56">
        <v>725556.8200000001</v>
      </c>
      <c r="T10" s="22">
        <f>D83</f>
        <v>713614.3999999999</v>
      </c>
    </row>
    <row r="11" spans="2:20" ht="15">
      <c r="B11" s="21">
        <f t="shared" si="0"/>
        <v>38912</v>
      </c>
      <c r="E11" s="33"/>
      <c r="F11" s="23">
        <v>0.6</v>
      </c>
      <c r="P11" t="s">
        <v>59</v>
      </c>
      <c r="S11" s="56">
        <v>717306.78</v>
      </c>
      <c r="T11" s="22"/>
    </row>
    <row r="12" spans="2:20" ht="15">
      <c r="B12" s="21">
        <f t="shared" si="0"/>
        <v>38942</v>
      </c>
      <c r="E12" s="33"/>
      <c r="F12" s="23">
        <v>0.6</v>
      </c>
      <c r="P12" t="s">
        <v>60</v>
      </c>
      <c r="S12" s="56">
        <v>724660.28</v>
      </c>
      <c r="T12" s="22"/>
    </row>
    <row r="13" spans="2:20" ht="15">
      <c r="B13" s="21">
        <f t="shared" si="0"/>
        <v>38972</v>
      </c>
      <c r="E13" s="33"/>
      <c r="F13" s="23">
        <v>0.6</v>
      </c>
      <c r="P13" t="s">
        <v>61</v>
      </c>
      <c r="R13" s="56">
        <v>666347.33</v>
      </c>
      <c r="S13" s="56">
        <v>702702.05</v>
      </c>
      <c r="T13" s="22"/>
    </row>
    <row r="14" spans="2:20" ht="15">
      <c r="B14" s="21">
        <f t="shared" si="0"/>
        <v>39002</v>
      </c>
      <c r="D14" s="24">
        <v>490127.62</v>
      </c>
      <c r="E14" s="32">
        <v>0.4904684416683149</v>
      </c>
      <c r="F14" s="23">
        <v>0.6</v>
      </c>
      <c r="P14" t="s">
        <v>62</v>
      </c>
      <c r="R14" s="56">
        <v>701357.5900000001</v>
      </c>
      <c r="T14" s="22"/>
    </row>
    <row r="15" spans="2:20" ht="15">
      <c r="B15" s="21">
        <f t="shared" si="0"/>
        <v>39032</v>
      </c>
      <c r="E15" s="33"/>
      <c r="F15" s="23">
        <v>0.6</v>
      </c>
      <c r="P15" t="s">
        <v>63</v>
      </c>
      <c r="Q15" s="56">
        <v>670018.3</v>
      </c>
      <c r="R15" s="56">
        <v>714367.06</v>
      </c>
      <c r="S15" s="56">
        <v>739808.59</v>
      </c>
      <c r="T15" s="22"/>
    </row>
    <row r="16" spans="2:20" ht="15">
      <c r="B16" s="21">
        <f t="shared" si="0"/>
        <v>39062</v>
      </c>
      <c r="E16" s="33"/>
      <c r="F16" s="23">
        <v>0.6</v>
      </c>
      <c r="P16" t="s">
        <v>64</v>
      </c>
      <c r="R16" s="56">
        <v>742873.7</v>
      </c>
      <c r="T16" s="22"/>
    </row>
    <row r="17" spans="2:6" ht="15">
      <c r="B17" s="21">
        <f t="shared" si="0"/>
        <v>39092</v>
      </c>
      <c r="E17" s="33"/>
      <c r="F17" s="23">
        <v>0.6</v>
      </c>
    </row>
    <row r="18" spans="2:6" ht="15">
      <c r="B18" s="21">
        <f t="shared" si="0"/>
        <v>39122</v>
      </c>
      <c r="E18" s="33"/>
      <c r="F18" s="23">
        <v>0.6</v>
      </c>
    </row>
    <row r="19" spans="2:6" ht="15">
      <c r="B19" s="21">
        <f t="shared" si="0"/>
        <v>39152</v>
      </c>
      <c r="E19" s="33"/>
      <c r="F19" s="23">
        <v>0.6</v>
      </c>
    </row>
    <row r="20" spans="2:6" ht="15">
      <c r="B20" s="21">
        <f t="shared" si="0"/>
        <v>39182</v>
      </c>
      <c r="E20" s="33"/>
      <c r="F20" s="23">
        <v>0.6</v>
      </c>
    </row>
    <row r="21" spans="2:6" ht="15">
      <c r="B21" s="21">
        <f t="shared" si="0"/>
        <v>39212</v>
      </c>
      <c r="E21" s="33"/>
      <c r="F21" s="23">
        <v>0.6</v>
      </c>
    </row>
    <row r="22" spans="2:6" ht="15">
      <c r="B22" s="21">
        <f t="shared" si="0"/>
        <v>39242</v>
      </c>
      <c r="E22" s="33"/>
      <c r="F22" s="23">
        <v>0.6</v>
      </c>
    </row>
    <row r="23" spans="2:6" ht="15">
      <c r="B23" s="21">
        <f t="shared" si="0"/>
        <v>39272</v>
      </c>
      <c r="E23" s="33"/>
      <c r="F23" s="23">
        <v>0.6</v>
      </c>
    </row>
    <row r="24" spans="2:6" ht="15">
      <c r="B24" s="21">
        <f t="shared" si="0"/>
        <v>39302</v>
      </c>
      <c r="E24" s="33"/>
      <c r="F24" s="23">
        <v>0.6</v>
      </c>
    </row>
    <row r="25" spans="2:6" ht="15">
      <c r="B25" s="21">
        <f t="shared" si="0"/>
        <v>39332</v>
      </c>
      <c r="D25" s="24">
        <v>652051.1799999999</v>
      </c>
      <c r="E25" s="32">
        <v>0.5598975834995039</v>
      </c>
      <c r="F25" s="23">
        <v>0.6</v>
      </c>
    </row>
    <row r="26" spans="2:6" ht="15">
      <c r="B26" s="21">
        <f t="shared" si="0"/>
        <v>39362</v>
      </c>
      <c r="E26" s="33"/>
      <c r="F26" s="23">
        <v>0.6</v>
      </c>
    </row>
    <row r="27" spans="2:6" ht="15">
      <c r="B27" s="21">
        <f t="shared" si="0"/>
        <v>39392</v>
      </c>
      <c r="D27" s="24">
        <v>693998.5999999999</v>
      </c>
      <c r="E27" s="32">
        <v>0.5642895965496184</v>
      </c>
      <c r="F27" s="23">
        <v>0.6</v>
      </c>
    </row>
    <row r="28" spans="2:6" ht="15">
      <c r="B28" s="21">
        <f t="shared" si="0"/>
        <v>39422</v>
      </c>
      <c r="E28" s="33"/>
      <c r="F28" s="23">
        <v>0.6</v>
      </c>
    </row>
    <row r="29" spans="2:6" ht="15">
      <c r="B29" s="21">
        <f t="shared" si="0"/>
        <v>39452</v>
      </c>
      <c r="E29" s="33"/>
      <c r="F29" s="23">
        <v>0.6</v>
      </c>
    </row>
    <row r="30" spans="2:6" ht="15">
      <c r="B30" s="21">
        <f t="shared" si="0"/>
        <v>39482</v>
      </c>
      <c r="D30" s="24">
        <v>711881.38</v>
      </c>
      <c r="E30" s="32">
        <v>0.5934228115363827</v>
      </c>
      <c r="F30" s="23">
        <v>0.6</v>
      </c>
    </row>
    <row r="31" spans="2:6" ht="15">
      <c r="B31" s="21">
        <f t="shared" si="0"/>
        <v>39512</v>
      </c>
      <c r="E31" s="33"/>
      <c r="F31" s="23">
        <v>0.6</v>
      </c>
    </row>
    <row r="32" spans="2:6" ht="15">
      <c r="B32" s="21">
        <f t="shared" si="0"/>
        <v>39542</v>
      </c>
      <c r="E32" s="33"/>
      <c r="F32" s="23">
        <v>0.6</v>
      </c>
    </row>
    <row r="33" spans="2:6" ht="15">
      <c r="B33" s="21">
        <f t="shared" si="0"/>
        <v>39572</v>
      </c>
      <c r="E33" s="33"/>
      <c r="F33" s="23">
        <v>0.6</v>
      </c>
    </row>
    <row r="34" spans="2:6" ht="15">
      <c r="B34" s="21">
        <f t="shared" si="0"/>
        <v>39602</v>
      </c>
      <c r="E34" s="33"/>
      <c r="F34" s="23">
        <v>0.6</v>
      </c>
    </row>
    <row r="35" spans="2:6" ht="15">
      <c r="B35" s="21">
        <f t="shared" si="0"/>
        <v>39632</v>
      </c>
      <c r="D35" s="24">
        <v>683093.3300000001</v>
      </c>
      <c r="E35" s="32">
        <v>0.6030059904112955</v>
      </c>
      <c r="F35" s="23">
        <v>0.6</v>
      </c>
    </row>
    <row r="36" spans="2:6" ht="15">
      <c r="B36" s="21">
        <f t="shared" si="0"/>
        <v>39662</v>
      </c>
      <c r="E36" s="33"/>
      <c r="F36" s="23">
        <v>0.6</v>
      </c>
    </row>
    <row r="37" spans="2:6" ht="15">
      <c r="B37" s="21">
        <f t="shared" si="0"/>
        <v>39692</v>
      </c>
      <c r="E37" s="33"/>
      <c r="F37" s="23">
        <v>0.6</v>
      </c>
    </row>
    <row r="38" spans="2:6" ht="15">
      <c r="B38" s="21">
        <f t="shared" si="0"/>
        <v>39722</v>
      </c>
      <c r="E38" s="33"/>
      <c r="F38" s="23">
        <v>0.6</v>
      </c>
    </row>
    <row r="39" spans="2:6" ht="15">
      <c r="B39" s="21">
        <f t="shared" si="0"/>
        <v>39752</v>
      </c>
      <c r="E39" s="33"/>
      <c r="F39" s="23">
        <v>0.6</v>
      </c>
    </row>
    <row r="40" spans="2:6" ht="15">
      <c r="B40" s="21">
        <f t="shared" si="0"/>
        <v>39782</v>
      </c>
      <c r="E40" s="33"/>
      <c r="F40" s="23">
        <v>0.6</v>
      </c>
    </row>
    <row r="41" spans="2:6" ht="15">
      <c r="B41" s="21">
        <f t="shared" si="0"/>
        <v>39812</v>
      </c>
      <c r="E41" s="33"/>
      <c r="F41" s="23">
        <v>0.6</v>
      </c>
    </row>
    <row r="42" spans="2:6" ht="15">
      <c r="B42" s="21">
        <f t="shared" si="0"/>
        <v>39842</v>
      </c>
      <c r="D42" s="24">
        <v>613885.11</v>
      </c>
      <c r="E42" s="32">
        <v>0.6996204550392174</v>
      </c>
      <c r="F42" s="23">
        <v>0.6</v>
      </c>
    </row>
    <row r="43" spans="2:6" ht="15">
      <c r="B43" s="21">
        <f t="shared" si="0"/>
        <v>39872</v>
      </c>
      <c r="E43" s="33"/>
      <c r="F43" s="23">
        <v>0.6</v>
      </c>
    </row>
    <row r="44" spans="2:6" ht="15">
      <c r="B44" s="21">
        <f t="shared" si="0"/>
        <v>39902</v>
      </c>
      <c r="E44" s="33"/>
      <c r="F44" s="23">
        <v>0.6</v>
      </c>
    </row>
    <row r="45" spans="2:6" ht="15">
      <c r="B45" s="21">
        <f t="shared" si="0"/>
        <v>39932</v>
      </c>
      <c r="D45" s="24">
        <v>588108.94</v>
      </c>
      <c r="E45" s="32">
        <v>0.7175830552754393</v>
      </c>
      <c r="F45" s="23">
        <v>0.6</v>
      </c>
    </row>
    <row r="46" spans="2:6" ht="15">
      <c r="B46" s="21">
        <f t="shared" si="0"/>
        <v>39962</v>
      </c>
      <c r="E46" s="33"/>
      <c r="F46" s="23">
        <v>0.6</v>
      </c>
    </row>
    <row r="47" spans="2:6" ht="15">
      <c r="B47" s="21">
        <f t="shared" si="0"/>
        <v>39992</v>
      </c>
      <c r="E47" s="33"/>
      <c r="F47" s="23">
        <v>0.6</v>
      </c>
    </row>
    <row r="48" spans="2:6" ht="15">
      <c r="B48" s="21">
        <f t="shared" si="0"/>
        <v>40022</v>
      </c>
      <c r="E48" s="33"/>
      <c r="F48" s="23">
        <v>0.6</v>
      </c>
    </row>
    <row r="49" spans="2:6" ht="15">
      <c r="B49" s="21">
        <f t="shared" si="0"/>
        <v>40052</v>
      </c>
      <c r="E49" s="33"/>
      <c r="F49" s="23">
        <v>0.6</v>
      </c>
    </row>
    <row r="50" spans="2:9" ht="15">
      <c r="B50" s="21">
        <f t="shared" si="0"/>
        <v>40082</v>
      </c>
      <c r="E50" s="33"/>
      <c r="F50" s="23">
        <v>0.6</v>
      </c>
      <c r="I50" s="26">
        <v>223181</v>
      </c>
    </row>
    <row r="51" spans="2:9" ht="15">
      <c r="B51" s="21">
        <f t="shared" si="0"/>
        <v>40112</v>
      </c>
      <c r="E51" s="33"/>
      <c r="F51" s="23">
        <v>0.6</v>
      </c>
      <c r="I51" s="26">
        <v>217822</v>
      </c>
    </row>
    <row r="52" spans="2:9" ht="15">
      <c r="B52" s="21">
        <f t="shared" si="0"/>
        <v>40142</v>
      </c>
      <c r="D52" s="24">
        <v>670018.3</v>
      </c>
      <c r="E52" s="32">
        <v>0.6749004467489917</v>
      </c>
      <c r="F52" s="23">
        <v>0.6</v>
      </c>
      <c r="I52" s="26">
        <v>229549</v>
      </c>
    </row>
    <row r="53" spans="2:10" ht="15">
      <c r="B53" s="21">
        <f t="shared" si="0"/>
        <v>40172</v>
      </c>
      <c r="E53" s="33"/>
      <c r="F53" s="23">
        <v>0.6</v>
      </c>
      <c r="I53" s="26">
        <v>285611</v>
      </c>
      <c r="J53" s="26">
        <v>285611</v>
      </c>
    </row>
    <row r="54" spans="2:10" ht="15">
      <c r="B54" s="21">
        <f t="shared" si="0"/>
        <v>40202</v>
      </c>
      <c r="E54" s="33"/>
      <c r="F54" s="23">
        <v>0.6</v>
      </c>
      <c r="I54" s="26">
        <v>275223</v>
      </c>
      <c r="J54" s="26">
        <v>285611</v>
      </c>
    </row>
    <row r="55" spans="2:10" ht="15">
      <c r="B55" s="21">
        <f t="shared" si="0"/>
        <v>40232</v>
      </c>
      <c r="E55" s="33"/>
      <c r="F55" s="23">
        <v>0.6</v>
      </c>
      <c r="I55" s="26">
        <v>284234</v>
      </c>
      <c r="J55" s="26">
        <v>285611</v>
      </c>
    </row>
    <row r="56" spans="2:10" ht="15">
      <c r="B56" s="21">
        <f t="shared" si="0"/>
        <v>40262</v>
      </c>
      <c r="D56" s="24">
        <v>690406.26</v>
      </c>
      <c r="E56" s="32">
        <v>0.601359842826454</v>
      </c>
      <c r="F56" s="23">
        <v>0.6</v>
      </c>
      <c r="I56" s="26">
        <v>301202</v>
      </c>
      <c r="J56" s="26">
        <v>285611</v>
      </c>
    </row>
    <row r="57" spans="2:10" ht="15">
      <c r="B57" s="21">
        <f t="shared" si="0"/>
        <v>40292</v>
      </c>
      <c r="E57" s="33"/>
      <c r="F57" s="23">
        <v>0.6</v>
      </c>
      <c r="I57" s="26">
        <v>307561</v>
      </c>
      <c r="J57" s="26">
        <v>285611</v>
      </c>
    </row>
    <row r="58" spans="2:10" ht="15">
      <c r="B58" s="21">
        <f t="shared" si="0"/>
        <v>40322</v>
      </c>
      <c r="E58" s="33"/>
      <c r="F58" s="23">
        <v>0.6</v>
      </c>
      <c r="I58" s="26">
        <v>284313</v>
      </c>
      <c r="J58" s="26">
        <v>285611</v>
      </c>
    </row>
    <row r="59" spans="2:10" ht="15">
      <c r="B59" s="21">
        <f t="shared" si="0"/>
        <v>40352</v>
      </c>
      <c r="E59" s="33"/>
      <c r="F59" s="23">
        <v>0.6</v>
      </c>
      <c r="I59" s="26">
        <v>269469</v>
      </c>
      <c r="J59" s="26">
        <v>285611</v>
      </c>
    </row>
    <row r="60" spans="2:10" ht="15">
      <c r="B60" s="21">
        <f t="shared" si="0"/>
        <v>40382</v>
      </c>
      <c r="E60" s="33"/>
      <c r="F60" s="23">
        <v>0.6</v>
      </c>
      <c r="I60" s="26">
        <v>287417</v>
      </c>
      <c r="J60" s="26">
        <v>285611</v>
      </c>
    </row>
    <row r="61" spans="2:10" ht="15">
      <c r="B61" s="21">
        <f t="shared" si="0"/>
        <v>40412</v>
      </c>
      <c r="E61" s="33"/>
      <c r="F61" s="23">
        <v>0.6</v>
      </c>
      <c r="I61" s="26">
        <v>274730</v>
      </c>
      <c r="J61" s="26">
        <v>285611</v>
      </c>
    </row>
    <row r="62" spans="2:10" ht="15">
      <c r="B62" s="21">
        <f t="shared" si="0"/>
        <v>40442</v>
      </c>
      <c r="D62" s="26">
        <v>666347.33</v>
      </c>
      <c r="E62" s="32">
        <v>0.5877068645266426</v>
      </c>
      <c r="F62" s="23">
        <v>0.6</v>
      </c>
      <c r="I62" s="26">
        <v>274730.43</v>
      </c>
      <c r="J62" s="26">
        <v>285611</v>
      </c>
    </row>
    <row r="63" spans="2:10" ht="15">
      <c r="B63" s="21">
        <f t="shared" si="0"/>
        <v>40472</v>
      </c>
      <c r="D63" s="24">
        <v>701357.5900000001</v>
      </c>
      <c r="E63" s="32">
        <v>0.5572043784398198</v>
      </c>
      <c r="F63" s="23">
        <v>0.6</v>
      </c>
      <c r="I63" s="26">
        <v>310558.07</v>
      </c>
      <c r="J63" s="26">
        <v>285611</v>
      </c>
    </row>
    <row r="64" spans="2:10" ht="15">
      <c r="B64" s="21">
        <f t="shared" si="0"/>
        <v>40502</v>
      </c>
      <c r="D64" s="28">
        <v>714367.06</v>
      </c>
      <c r="E64" s="32">
        <v>0.5628387036770703</v>
      </c>
      <c r="F64" s="23">
        <v>0.6</v>
      </c>
      <c r="I64" s="26">
        <v>312293.63</v>
      </c>
      <c r="J64" s="26">
        <v>285611</v>
      </c>
    </row>
    <row r="65" spans="2:11" ht="15">
      <c r="B65" s="21">
        <f t="shared" si="0"/>
        <v>40532</v>
      </c>
      <c r="D65" s="28">
        <v>742873.7</v>
      </c>
      <c r="E65" s="32">
        <v>0.5523447929304807</v>
      </c>
      <c r="F65" s="23">
        <v>0.6</v>
      </c>
      <c r="I65" s="26">
        <v>332551.28</v>
      </c>
      <c r="J65" s="26">
        <v>285611</v>
      </c>
      <c r="K65" s="30">
        <v>332551.28</v>
      </c>
    </row>
    <row r="66" spans="2:11" ht="15">
      <c r="B66" s="21">
        <f>B65+31</f>
        <v>40563</v>
      </c>
      <c r="D66" s="30">
        <v>750644.0900000001</v>
      </c>
      <c r="E66" s="32">
        <v>0.5476624880907275</v>
      </c>
      <c r="F66" s="29">
        <v>0.6</v>
      </c>
      <c r="I66" s="30">
        <v>339544.48</v>
      </c>
      <c r="J66" s="30">
        <v>332551.28</v>
      </c>
      <c r="K66" s="30">
        <v>332551.28</v>
      </c>
    </row>
    <row r="67" spans="2:11" ht="15">
      <c r="B67" s="21">
        <f t="shared" si="0"/>
        <v>40593</v>
      </c>
      <c r="D67" s="30">
        <v>758978.3899999999</v>
      </c>
      <c r="E67" s="33">
        <v>0.5371194033600878</v>
      </c>
      <c r="F67" s="31">
        <v>0.6</v>
      </c>
      <c r="I67" s="35">
        <v>351316.37</v>
      </c>
      <c r="J67" s="30">
        <v>332551.28</v>
      </c>
      <c r="K67" s="30">
        <v>332551.28</v>
      </c>
    </row>
    <row r="68" spans="2:12" ht="15">
      <c r="B68" s="21">
        <f t="shared" si="0"/>
        <v>40623</v>
      </c>
      <c r="D68" s="36">
        <v>755536.8</v>
      </c>
      <c r="E68" s="33">
        <v>0.5870195204257423</v>
      </c>
      <c r="F68" s="31">
        <v>0.6</v>
      </c>
      <c r="I68" s="36">
        <v>312021.95</v>
      </c>
      <c r="J68" s="30">
        <v>332551.28</v>
      </c>
      <c r="K68" s="30">
        <v>332551.28</v>
      </c>
      <c r="L68">
        <f>351316-39000</f>
        <v>312316</v>
      </c>
    </row>
    <row r="69" spans="2:12" ht="15">
      <c r="B69" s="21">
        <f t="shared" si="0"/>
        <v>40653</v>
      </c>
      <c r="E69" s="33"/>
      <c r="F69" s="31">
        <v>0.6</v>
      </c>
      <c r="J69" s="30">
        <v>332551.28</v>
      </c>
      <c r="K69" s="30">
        <v>332551.28</v>
      </c>
      <c r="L69">
        <f aca="true" t="shared" si="1" ref="L69:L77">351316-39000</f>
        <v>312316</v>
      </c>
    </row>
    <row r="70" spans="2:12" ht="15">
      <c r="B70" s="21">
        <f t="shared" si="0"/>
        <v>40683</v>
      </c>
      <c r="E70" s="33"/>
      <c r="F70" s="31">
        <v>0.6</v>
      </c>
      <c r="J70" s="30">
        <v>332551.28</v>
      </c>
      <c r="K70" s="30">
        <v>332551.28</v>
      </c>
      <c r="L70">
        <f t="shared" si="1"/>
        <v>312316</v>
      </c>
    </row>
    <row r="71" spans="2:12" ht="15">
      <c r="B71" s="21">
        <f aca="true" t="shared" si="2" ref="B71:B101">B70+30</f>
        <v>40713</v>
      </c>
      <c r="D71" s="37">
        <v>725556.8200000001</v>
      </c>
      <c r="E71" s="33">
        <v>0.5621458978223097</v>
      </c>
      <c r="F71" s="31">
        <v>0.6</v>
      </c>
      <c r="I71" s="37">
        <v>317688.03</v>
      </c>
      <c r="J71" s="30">
        <v>332551.28</v>
      </c>
      <c r="K71" s="30">
        <v>332551.28</v>
      </c>
      <c r="L71">
        <f t="shared" si="1"/>
        <v>312316</v>
      </c>
    </row>
    <row r="72" spans="2:12" ht="15">
      <c r="B72" s="21">
        <f t="shared" si="2"/>
        <v>40743</v>
      </c>
      <c r="D72" s="38">
        <v>717306.78</v>
      </c>
      <c r="E72" s="33">
        <v>0.5738256928228115</v>
      </c>
      <c r="F72" s="31">
        <v>0.6</v>
      </c>
      <c r="I72" s="38">
        <v>305697.72</v>
      </c>
      <c r="J72" s="30">
        <v>332551.28</v>
      </c>
      <c r="K72" s="30">
        <v>332551.28</v>
      </c>
      <c r="L72">
        <f t="shared" si="1"/>
        <v>312316</v>
      </c>
    </row>
    <row r="73" spans="2:12" ht="15">
      <c r="B73" s="21">
        <f t="shared" si="2"/>
        <v>40773</v>
      </c>
      <c r="D73" s="40">
        <v>724660.28</v>
      </c>
      <c r="E73" s="33">
        <v>0.6020843035580756</v>
      </c>
      <c r="F73" s="31">
        <v>0.6</v>
      </c>
      <c r="I73" s="40">
        <v>288353.7</v>
      </c>
      <c r="J73" s="30">
        <v>332551.28</v>
      </c>
      <c r="K73" s="30">
        <v>332551.28</v>
      </c>
      <c r="L73">
        <f t="shared" si="1"/>
        <v>312316</v>
      </c>
    </row>
    <row r="74" spans="2:12" ht="15">
      <c r="B74" s="21">
        <f t="shared" si="2"/>
        <v>40803</v>
      </c>
      <c r="D74" s="48">
        <v>702702.05</v>
      </c>
      <c r="E74" s="33">
        <v>0.6199201354258181</v>
      </c>
      <c r="F74" s="31">
        <v>0.6</v>
      </c>
      <c r="I74" s="48">
        <v>267082.9</v>
      </c>
      <c r="J74" s="30">
        <v>332551.28</v>
      </c>
      <c r="K74" s="30">
        <v>332551.28</v>
      </c>
      <c r="L74">
        <f t="shared" si="1"/>
        <v>312316</v>
      </c>
    </row>
    <row r="75" spans="2:14" ht="15">
      <c r="B75" s="21">
        <f t="shared" si="2"/>
        <v>40833</v>
      </c>
      <c r="E75" s="33"/>
      <c r="F75" s="31">
        <v>0.6</v>
      </c>
      <c r="J75" s="30">
        <v>332551.28</v>
      </c>
      <c r="K75" s="30">
        <v>332551.28</v>
      </c>
      <c r="L75">
        <f t="shared" si="1"/>
        <v>312316</v>
      </c>
      <c r="M75" s="49"/>
      <c r="N75" s="61"/>
    </row>
    <row r="76" spans="2:14" ht="15">
      <c r="B76" s="21">
        <f t="shared" si="2"/>
        <v>40863</v>
      </c>
      <c r="D76" s="49">
        <v>739808.59</v>
      </c>
      <c r="E76" s="33">
        <v>0.6006474863991509</v>
      </c>
      <c r="F76" s="31">
        <v>0.6</v>
      </c>
      <c r="I76" s="49">
        <v>295444.42</v>
      </c>
      <c r="J76" s="30">
        <v>332551.28</v>
      </c>
      <c r="K76" s="30">
        <v>332551.28</v>
      </c>
      <c r="L76">
        <f t="shared" si="1"/>
        <v>312316</v>
      </c>
      <c r="M76" s="49"/>
      <c r="N76" s="61"/>
    </row>
    <row r="77" spans="2:14" ht="15">
      <c r="B77" s="21">
        <f t="shared" si="2"/>
        <v>40893</v>
      </c>
      <c r="E77" s="33"/>
      <c r="F77" s="31">
        <v>0.6</v>
      </c>
      <c r="J77" s="30">
        <v>332551.28</v>
      </c>
      <c r="K77" s="30">
        <v>332551.28</v>
      </c>
      <c r="L77">
        <f t="shared" si="1"/>
        <v>312316</v>
      </c>
      <c r="M77" s="52">
        <v>297838.88</v>
      </c>
      <c r="N77" s="61"/>
    </row>
    <row r="78" spans="2:14" ht="15">
      <c r="B78" s="21">
        <f t="shared" si="2"/>
        <v>40923</v>
      </c>
      <c r="D78" s="51">
        <v>751381.92</v>
      </c>
      <c r="E78" s="33">
        <v>0.6036118622604069</v>
      </c>
      <c r="F78" s="31">
        <v>0.6</v>
      </c>
      <c r="I78" s="52">
        <v>297838.88</v>
      </c>
      <c r="J78" s="48"/>
      <c r="K78" s="48"/>
      <c r="M78" s="52">
        <v>297838.88</v>
      </c>
      <c r="N78" s="61"/>
    </row>
    <row r="79" spans="2:14" ht="15">
      <c r="B79" s="21">
        <f t="shared" si="2"/>
        <v>40953</v>
      </c>
      <c r="D79" s="55">
        <v>765745.3200000001</v>
      </c>
      <c r="E79" s="33">
        <v>0.5755690024981152</v>
      </c>
      <c r="F79" s="31">
        <v>0.6</v>
      </c>
      <c r="I79" s="55">
        <v>325006.05</v>
      </c>
      <c r="J79" s="48"/>
      <c r="K79" s="48"/>
      <c r="M79" s="52">
        <v>297838.88</v>
      </c>
      <c r="N79" s="61"/>
    </row>
    <row r="80" spans="2:14" ht="15">
      <c r="B80" s="21">
        <f t="shared" si="2"/>
        <v>40983</v>
      </c>
      <c r="E80" s="33"/>
      <c r="F80" s="31">
        <v>0.6</v>
      </c>
      <c r="J80" s="48"/>
      <c r="K80" s="48"/>
      <c r="M80" s="52">
        <v>297838.88</v>
      </c>
      <c r="N80" s="61"/>
    </row>
    <row r="81" spans="2:14" ht="15">
      <c r="B81" s="21">
        <f t="shared" si="2"/>
        <v>41013</v>
      </c>
      <c r="D81" s="56">
        <v>776596.29</v>
      </c>
      <c r="E81" s="33">
        <v>0.5692105740036435</v>
      </c>
      <c r="F81" s="31">
        <v>0.6</v>
      </c>
      <c r="I81" s="56">
        <v>334549.47</v>
      </c>
      <c r="J81" s="48"/>
      <c r="K81" s="48"/>
      <c r="M81" s="52">
        <v>297838.88</v>
      </c>
      <c r="N81" s="61"/>
    </row>
    <row r="82" spans="2:14" ht="15">
      <c r="B82" s="21">
        <f t="shared" si="2"/>
        <v>41043</v>
      </c>
      <c r="E82" s="33"/>
      <c r="F82" s="31">
        <v>0.6</v>
      </c>
      <c r="J82" s="48"/>
      <c r="K82" s="48"/>
      <c r="M82" s="52">
        <v>297838.88</v>
      </c>
      <c r="N82" s="61"/>
    </row>
    <row r="83" spans="2:14" ht="15">
      <c r="B83" s="21">
        <f t="shared" si="2"/>
        <v>41073</v>
      </c>
      <c r="D83" s="58">
        <v>713614.3999999999</v>
      </c>
      <c r="E83" s="33">
        <v>0.5614082479277324</v>
      </c>
      <c r="F83" s="31">
        <v>0.6</v>
      </c>
      <c r="I83" s="58">
        <v>312985.39</v>
      </c>
      <c r="J83" s="48"/>
      <c r="K83" s="48"/>
      <c r="M83" s="52">
        <v>297838.88</v>
      </c>
      <c r="N83" s="61"/>
    </row>
    <row r="84" spans="2:14" ht="15">
      <c r="B84" s="21">
        <f t="shared" si="2"/>
        <v>41103</v>
      </c>
      <c r="D84" s="59">
        <v>743540.0900000001</v>
      </c>
      <c r="E84" s="33">
        <v>0.5631334149043664</v>
      </c>
      <c r="F84" s="31">
        <v>0.6</v>
      </c>
      <c r="I84" s="59">
        <v>324827.82</v>
      </c>
      <c r="J84" s="48"/>
      <c r="K84" s="48"/>
      <c r="M84" s="52">
        <v>297838.88</v>
      </c>
      <c r="N84" s="61"/>
    </row>
    <row r="85" spans="2:14" ht="15">
      <c r="B85" s="21">
        <f t="shared" si="2"/>
        <v>41133</v>
      </c>
      <c r="D85" s="59">
        <v>753069.66</v>
      </c>
      <c r="E85" s="33">
        <v>0.5539589524825632</v>
      </c>
      <c r="F85" s="31">
        <v>0.6</v>
      </c>
      <c r="I85" s="59">
        <v>335899.98</v>
      </c>
      <c r="J85" s="48"/>
      <c r="K85" s="48"/>
      <c r="M85" s="52">
        <v>297838.88</v>
      </c>
      <c r="N85" s="61"/>
    </row>
    <row r="86" spans="2:14" ht="15">
      <c r="B86" s="21">
        <f t="shared" si="2"/>
        <v>41163</v>
      </c>
      <c r="E86" s="33"/>
      <c r="F86" s="31">
        <v>0.6</v>
      </c>
      <c r="I86" s="61">
        <v>335899.98</v>
      </c>
      <c r="J86" s="48"/>
      <c r="K86" s="48"/>
      <c r="M86" s="52">
        <v>297838.88</v>
      </c>
      <c r="N86" s="61"/>
    </row>
    <row r="87" spans="2:14" ht="15">
      <c r="B87" s="21">
        <f t="shared" si="2"/>
        <v>41193</v>
      </c>
      <c r="E87" s="33"/>
      <c r="F87" s="31">
        <v>0.6</v>
      </c>
      <c r="J87" s="48"/>
      <c r="K87" s="48"/>
      <c r="M87" s="52">
        <v>297838.88</v>
      </c>
      <c r="N87" s="61"/>
    </row>
    <row r="88" spans="2:14" ht="15">
      <c r="B88" s="21">
        <f t="shared" si="2"/>
        <v>41223</v>
      </c>
      <c r="E88" s="33"/>
      <c r="F88" s="31">
        <v>0.6</v>
      </c>
      <c r="J88" s="48"/>
      <c r="K88" s="48"/>
      <c r="M88" s="52">
        <v>297838.88</v>
      </c>
      <c r="N88" s="61"/>
    </row>
    <row r="89" spans="2:14" ht="15">
      <c r="B89" s="21">
        <f t="shared" si="2"/>
        <v>41253</v>
      </c>
      <c r="D89" s="60">
        <v>771287.38</v>
      </c>
      <c r="E89" s="33">
        <v>0.5900411854268898</v>
      </c>
      <c r="F89" s="31">
        <v>0.6</v>
      </c>
      <c r="I89" s="62">
        <v>316196.06</v>
      </c>
      <c r="J89" s="48"/>
      <c r="K89" s="48"/>
      <c r="M89" s="52">
        <v>297838.88</v>
      </c>
      <c r="N89" s="61"/>
    </row>
    <row r="90" spans="2:14" ht="15">
      <c r="B90" s="21">
        <f t="shared" si="2"/>
        <v>41283</v>
      </c>
      <c r="E90" s="33"/>
      <c r="F90" s="31">
        <v>0.6</v>
      </c>
      <c r="J90" s="49"/>
      <c r="K90" s="49"/>
      <c r="N90" s="62">
        <v>316196.06</v>
      </c>
    </row>
    <row r="91" spans="2:14" ht="15">
      <c r="B91" s="21">
        <f t="shared" si="2"/>
        <v>41313</v>
      </c>
      <c r="D91" s="61">
        <v>802332.6</v>
      </c>
      <c r="E91" s="33">
        <v>0.5804459896058068</v>
      </c>
      <c r="F91" s="31">
        <v>0.6</v>
      </c>
      <c r="I91" s="62">
        <v>336621.86</v>
      </c>
      <c r="J91" s="59"/>
      <c r="K91" s="59"/>
      <c r="N91" s="62">
        <v>316196.06</v>
      </c>
    </row>
    <row r="92" spans="2:14" ht="15">
      <c r="B92" s="21">
        <f t="shared" si="2"/>
        <v>41343</v>
      </c>
      <c r="D92" s="63">
        <v>817822.65</v>
      </c>
      <c r="E92" s="33">
        <v>0.5675695947036928</v>
      </c>
      <c r="F92" s="31">
        <v>0.6</v>
      </c>
      <c r="I92" s="63">
        <v>353651.38</v>
      </c>
      <c r="J92" s="59"/>
      <c r="K92" s="59"/>
      <c r="N92" s="62">
        <v>316196.06</v>
      </c>
    </row>
    <row r="93" spans="2:14" ht="15">
      <c r="B93" s="21">
        <f t="shared" si="2"/>
        <v>41373</v>
      </c>
      <c r="E93" s="33"/>
      <c r="F93" s="31">
        <v>0.6</v>
      </c>
      <c r="J93" s="61"/>
      <c r="K93" s="61"/>
      <c r="N93" s="62">
        <v>316196.06</v>
      </c>
    </row>
    <row r="94" spans="2:14" ht="15">
      <c r="B94" s="21">
        <f t="shared" si="2"/>
        <v>41403</v>
      </c>
      <c r="E94" s="33"/>
      <c r="F94" s="31">
        <v>0.6</v>
      </c>
      <c r="J94" s="61"/>
      <c r="K94" s="61"/>
      <c r="N94" s="62">
        <v>316196.06</v>
      </c>
    </row>
    <row r="95" spans="2:14" ht="15">
      <c r="B95" s="21">
        <f t="shared" si="2"/>
        <v>41433</v>
      </c>
      <c r="D95" s="64">
        <v>809914.29</v>
      </c>
      <c r="E95" s="33">
        <v>0.5462219218282962</v>
      </c>
      <c r="F95" s="31">
        <v>0.6</v>
      </c>
      <c r="I95" s="64">
        <v>367521.35</v>
      </c>
      <c r="J95" s="61"/>
      <c r="K95" s="61"/>
      <c r="N95" s="62">
        <v>316196.06</v>
      </c>
    </row>
    <row r="96" spans="2:14" ht="15">
      <c r="B96" s="21">
        <f t="shared" si="2"/>
        <v>41463</v>
      </c>
      <c r="E96" s="33"/>
      <c r="F96" s="31"/>
      <c r="J96" s="61"/>
      <c r="K96" s="61"/>
      <c r="N96" s="62">
        <v>316196.06</v>
      </c>
    </row>
    <row r="97" spans="2:14" ht="15">
      <c r="B97" s="21">
        <f t="shared" si="2"/>
        <v>41493</v>
      </c>
      <c r="E97" s="33"/>
      <c r="F97" s="31"/>
      <c r="J97" s="61"/>
      <c r="K97" s="61"/>
      <c r="N97" s="62">
        <v>316196.06</v>
      </c>
    </row>
    <row r="98" spans="2:14" ht="15">
      <c r="B98" s="21">
        <f t="shared" si="2"/>
        <v>41523</v>
      </c>
      <c r="E98" s="33"/>
      <c r="F98" s="31"/>
      <c r="J98" s="61"/>
      <c r="K98" s="61"/>
      <c r="N98" s="62">
        <v>316196.06</v>
      </c>
    </row>
    <row r="99" spans="2:14" ht="15">
      <c r="B99" s="21">
        <f t="shared" si="2"/>
        <v>41553</v>
      </c>
      <c r="E99" s="33"/>
      <c r="F99" s="31"/>
      <c r="J99" s="61"/>
      <c r="K99" s="61"/>
      <c r="N99" s="62">
        <v>316196.06</v>
      </c>
    </row>
    <row r="100" spans="2:14" ht="15">
      <c r="B100" s="21">
        <f t="shared" si="2"/>
        <v>41583</v>
      </c>
      <c r="E100" s="33"/>
      <c r="F100" s="31"/>
      <c r="J100" s="61"/>
      <c r="K100" s="61"/>
      <c r="N100" s="62">
        <v>316196.06</v>
      </c>
    </row>
    <row r="101" spans="2:14" ht="15">
      <c r="B101" s="21">
        <f t="shared" si="2"/>
        <v>41613</v>
      </c>
      <c r="E101" s="33"/>
      <c r="F101" s="31"/>
      <c r="J101" s="61"/>
      <c r="K101" s="61"/>
      <c r="N101" s="62">
        <v>316196.06</v>
      </c>
    </row>
    <row r="102" ht="3.75" customHeight="1">
      <c r="B102" s="21"/>
    </row>
    <row r="103" ht="15">
      <c r="B103" s="21"/>
    </row>
    <row r="104" ht="15">
      <c r="B104" s="21"/>
    </row>
    <row r="105" ht="15">
      <c r="B105" s="21"/>
    </row>
    <row r="106" ht="15">
      <c r="B106" s="21"/>
    </row>
    <row r="107" ht="15">
      <c r="B107" s="21"/>
    </row>
    <row r="108" ht="15">
      <c r="B108" s="21"/>
    </row>
    <row r="109" ht="15">
      <c r="B109" s="21"/>
    </row>
    <row r="110" ht="15">
      <c r="B110" s="21"/>
    </row>
    <row r="111" ht="15">
      <c r="B111" s="21"/>
    </row>
    <row r="112" ht="15">
      <c r="B112" s="21"/>
    </row>
    <row r="113" ht="15">
      <c r="B113" s="21"/>
    </row>
    <row r="114" ht="15">
      <c r="B114" s="21"/>
    </row>
    <row r="115" ht="15">
      <c r="B115" s="21"/>
    </row>
    <row r="116" ht="15">
      <c r="B116" s="21"/>
    </row>
    <row r="117" ht="15">
      <c r="B117" s="21"/>
    </row>
    <row r="118" ht="15">
      <c r="B118" s="21"/>
    </row>
    <row r="119" ht="15">
      <c r="B119" s="21"/>
    </row>
    <row r="120" ht="15">
      <c r="B120" s="21"/>
    </row>
    <row r="121" ht="15">
      <c r="B121" s="21"/>
    </row>
    <row r="122" ht="15">
      <c r="B122" s="21"/>
    </row>
    <row r="123" ht="15">
      <c r="B123" s="21"/>
    </row>
    <row r="124" ht="15">
      <c r="B124" s="21"/>
    </row>
    <row r="125" ht="15">
      <c r="B125" s="21"/>
    </row>
    <row r="126" ht="15">
      <c r="B126" s="21"/>
    </row>
    <row r="127" ht="15">
      <c r="B127" s="21"/>
    </row>
    <row r="128" ht="15">
      <c r="B128" s="21"/>
    </row>
    <row r="129" ht="15">
      <c r="B129" s="21"/>
    </row>
    <row r="130" ht="15">
      <c r="B130" s="21"/>
    </row>
    <row r="131" ht="15">
      <c r="B131" s="21"/>
    </row>
    <row r="132" ht="15">
      <c r="B132" s="21"/>
    </row>
    <row r="133" ht="15">
      <c r="B133" s="21"/>
    </row>
    <row r="134" ht="15">
      <c r="B134" s="21"/>
    </row>
    <row r="135" ht="15">
      <c r="B135" s="21"/>
    </row>
    <row r="136" ht="15">
      <c r="B136" s="21"/>
    </row>
    <row r="137" ht="15">
      <c r="B137" s="21"/>
    </row>
    <row r="138" ht="15">
      <c r="B138" s="21"/>
    </row>
    <row r="139" ht="15">
      <c r="B139" s="21"/>
    </row>
    <row r="140" ht="15">
      <c r="B140" s="21"/>
    </row>
    <row r="141" ht="15">
      <c r="B141" s="21"/>
    </row>
    <row r="142" ht="15">
      <c r="B142" s="21"/>
    </row>
    <row r="143" ht="15">
      <c r="B143" s="21"/>
    </row>
    <row r="144" ht="15">
      <c r="B144" s="21"/>
    </row>
    <row r="145" ht="15">
      <c r="B145" s="21"/>
    </row>
    <row r="146" ht="15">
      <c r="B146" s="21"/>
    </row>
    <row r="147" ht="15">
      <c r="B147" s="21"/>
    </row>
    <row r="148" ht="15">
      <c r="B148" s="21"/>
    </row>
    <row r="149" ht="15">
      <c r="B149" s="21"/>
    </row>
    <row r="150" ht="15">
      <c r="B150" s="21"/>
    </row>
    <row r="151" ht="15">
      <c r="B151" s="21"/>
    </row>
    <row r="152" ht="15">
      <c r="B152" s="21"/>
    </row>
    <row r="153" ht="15">
      <c r="B153" s="21"/>
    </row>
    <row r="154" ht="15">
      <c r="B154" s="21"/>
    </row>
    <row r="155" ht="15">
      <c r="B155" s="21"/>
    </row>
    <row r="156" ht="15">
      <c r="B156" s="21"/>
    </row>
    <row r="157" ht="15">
      <c r="B157" s="21"/>
    </row>
    <row r="158" ht="15">
      <c r="B158" s="21"/>
    </row>
    <row r="159" ht="15">
      <c r="B159" s="21"/>
    </row>
    <row r="160" ht="15">
      <c r="B160" s="21"/>
    </row>
    <row r="161" ht="15">
      <c r="B161" s="21"/>
    </row>
    <row r="162" ht="15">
      <c r="B162" s="21"/>
    </row>
    <row r="163" ht="15">
      <c r="B163" s="21"/>
    </row>
    <row r="164" ht="15">
      <c r="B164" s="21"/>
    </row>
    <row r="165" ht="15">
      <c r="B165" s="21"/>
    </row>
    <row r="166" ht="15">
      <c r="B166" s="21"/>
    </row>
    <row r="167" ht="15">
      <c r="B167" s="21"/>
    </row>
    <row r="168" ht="15">
      <c r="B168" s="21"/>
    </row>
    <row r="169" ht="15">
      <c r="B169" s="21"/>
    </row>
    <row r="170" ht="15">
      <c r="B170" s="21"/>
    </row>
    <row r="171" ht="15">
      <c r="B171" s="21"/>
    </row>
    <row r="172" ht="15">
      <c r="B172" s="21"/>
    </row>
    <row r="173" ht="15">
      <c r="B173" s="21"/>
    </row>
    <row r="174" ht="15">
      <c r="B174" s="21"/>
    </row>
    <row r="175" ht="15">
      <c r="B175" s="21"/>
    </row>
    <row r="176" ht="15">
      <c r="B176" s="21"/>
    </row>
    <row r="177" ht="15">
      <c r="B177" s="21"/>
    </row>
    <row r="178" ht="15">
      <c r="B178" s="21"/>
    </row>
    <row r="179" ht="15">
      <c r="B179" s="21"/>
    </row>
    <row r="180" ht="15">
      <c r="B180" s="21"/>
    </row>
    <row r="181" ht="15">
      <c r="B181" s="21"/>
    </row>
    <row r="182" ht="15">
      <c r="B182" s="21"/>
    </row>
    <row r="183" ht="15">
      <c r="B183" s="21"/>
    </row>
    <row r="184" ht="15">
      <c r="B184" s="21"/>
    </row>
    <row r="185" ht="15">
      <c r="B185" s="21"/>
    </row>
    <row r="186" ht="15">
      <c r="B186" s="21"/>
    </row>
    <row r="187" ht="15">
      <c r="B187" s="21"/>
    </row>
    <row r="188" ht="15">
      <c r="B188" s="21"/>
    </row>
    <row r="189" ht="15">
      <c r="B189" s="21"/>
    </row>
    <row r="190" ht="15">
      <c r="B190" s="21"/>
    </row>
    <row r="191" ht="15">
      <c r="B191" s="21"/>
    </row>
    <row r="192" ht="15">
      <c r="B192" s="21"/>
    </row>
    <row r="193" ht="15">
      <c r="B193" s="21"/>
    </row>
    <row r="194" ht="15">
      <c r="B194" s="21"/>
    </row>
    <row r="195" ht="15">
      <c r="B195" s="21"/>
    </row>
    <row r="196" ht="15">
      <c r="B196" s="21"/>
    </row>
    <row r="197" ht="15">
      <c r="B197" s="21"/>
    </row>
    <row r="198" ht="15">
      <c r="B198" s="21"/>
    </row>
    <row r="199" ht="15">
      <c r="B199" s="21"/>
    </row>
    <row r="200" ht="15">
      <c r="B200" s="21"/>
    </row>
    <row r="201" ht="15">
      <c r="B201" s="21"/>
    </row>
    <row r="202" ht="15">
      <c r="B202" s="21"/>
    </row>
    <row r="203" ht="15">
      <c r="B203" s="21"/>
    </row>
    <row r="204" ht="15">
      <c r="B204" s="21"/>
    </row>
    <row r="205" ht="15">
      <c r="B205" s="21"/>
    </row>
    <row r="206" ht="15">
      <c r="B206" s="2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F34" sqref="F34"/>
    </sheetView>
  </sheetViews>
  <sheetFormatPr defaultColWidth="9.140625" defaultRowHeight="15"/>
  <cols>
    <col min="2" max="2" width="14.57421875" style="42" customWidth="1"/>
    <col min="3" max="5" width="14.28125" style="0" customWidth="1"/>
    <col min="6" max="6" width="14.421875" style="0" customWidth="1"/>
    <col min="7" max="7" width="13.28125" style="0" customWidth="1"/>
    <col min="8" max="8" width="13.421875" style="0" customWidth="1"/>
    <col min="9" max="9" width="13.28125" style="0" customWidth="1"/>
    <col min="10" max="10" width="14.140625" style="0" customWidth="1"/>
  </cols>
  <sheetData>
    <row r="1" ht="23.25">
      <c r="A1" s="41" t="s">
        <v>14</v>
      </c>
    </row>
    <row r="2" ht="15"/>
    <row r="3" spans="2:10" s="43" customFormat="1" ht="45">
      <c r="B3" s="44"/>
      <c r="C3" s="43" t="s">
        <v>15</v>
      </c>
      <c r="D3" s="43" t="s">
        <v>16</v>
      </c>
      <c r="E3" s="43" t="s">
        <v>17</v>
      </c>
      <c r="F3" s="43" t="s">
        <v>18</v>
      </c>
      <c r="G3" s="43" t="s">
        <v>19</v>
      </c>
      <c r="H3" s="43" t="s">
        <v>20</v>
      </c>
      <c r="I3" s="43" t="s">
        <v>21</v>
      </c>
      <c r="J3" s="43" t="s">
        <v>22</v>
      </c>
    </row>
    <row r="4" spans="2:9" ht="15">
      <c r="B4" s="42" t="s">
        <v>23</v>
      </c>
      <c r="C4" s="45"/>
      <c r="D4" s="45"/>
      <c r="E4" s="45"/>
      <c r="F4" s="45"/>
      <c r="G4" s="45"/>
      <c r="H4" s="45">
        <v>2500</v>
      </c>
      <c r="I4" s="45">
        <v>1000</v>
      </c>
    </row>
    <row r="5" spans="2:9" ht="15">
      <c r="B5" s="42" t="s">
        <v>24</v>
      </c>
      <c r="C5" s="45"/>
      <c r="D5" s="45"/>
      <c r="E5" s="45"/>
      <c r="F5" s="45"/>
      <c r="G5" s="45"/>
      <c r="H5" s="45">
        <v>5000</v>
      </c>
      <c r="I5" s="45">
        <v>1000</v>
      </c>
    </row>
    <row r="6" spans="2:9" ht="15">
      <c r="B6" s="42" t="s">
        <v>25</v>
      </c>
      <c r="C6" s="45"/>
      <c r="D6" s="45"/>
      <c r="E6" s="45"/>
      <c r="F6" s="45">
        <v>18425</v>
      </c>
      <c r="G6" s="45">
        <v>8735</v>
      </c>
      <c r="H6" s="45">
        <v>7500</v>
      </c>
      <c r="I6" s="45">
        <v>1000</v>
      </c>
    </row>
    <row r="7" spans="2:9" ht="15">
      <c r="B7" s="42" t="s">
        <v>26</v>
      </c>
      <c r="C7" s="45">
        <v>25320</v>
      </c>
      <c r="D7" s="45">
        <v>25320</v>
      </c>
      <c r="E7" s="45"/>
      <c r="F7" s="45">
        <v>27218</v>
      </c>
      <c r="G7" s="45">
        <v>14963</v>
      </c>
      <c r="H7" s="45">
        <v>12963</v>
      </c>
      <c r="I7" s="45">
        <v>2000</v>
      </c>
    </row>
    <row r="8" spans="2:9" ht="15">
      <c r="B8" s="42" t="s">
        <v>27</v>
      </c>
      <c r="C8" s="45">
        <v>39988</v>
      </c>
      <c r="D8" s="45">
        <v>39988</v>
      </c>
      <c r="E8" s="45"/>
      <c r="F8" s="45">
        <v>23058</v>
      </c>
      <c r="G8" s="45">
        <v>8390</v>
      </c>
      <c r="H8" s="45">
        <v>6225</v>
      </c>
      <c r="I8" s="45">
        <v>2000</v>
      </c>
    </row>
    <row r="9" spans="2:9" ht="15">
      <c r="B9" s="42" t="s">
        <v>28</v>
      </c>
      <c r="C9" s="45">
        <v>44320</v>
      </c>
      <c r="D9" s="45">
        <v>44320</v>
      </c>
      <c r="E9" s="45"/>
      <c r="F9" s="45">
        <v>33443</v>
      </c>
      <c r="G9" s="45">
        <v>29111</v>
      </c>
      <c r="H9" s="45">
        <v>21136</v>
      </c>
      <c r="I9" s="45">
        <v>5700</v>
      </c>
    </row>
    <row r="10" spans="2:9" ht="15">
      <c r="B10" s="42" t="s">
        <v>29</v>
      </c>
      <c r="C10" s="45">
        <v>45523</v>
      </c>
      <c r="D10" s="45">
        <v>45523</v>
      </c>
      <c r="E10" s="45"/>
      <c r="F10" s="45">
        <v>31764</v>
      </c>
      <c r="G10" s="45">
        <v>30561</v>
      </c>
      <c r="H10" s="45">
        <v>27295</v>
      </c>
      <c r="I10" s="45">
        <v>2000</v>
      </c>
    </row>
    <row r="11" spans="2:9" ht="15">
      <c r="B11" s="42" t="s">
        <v>30</v>
      </c>
      <c r="C11" s="45">
        <v>66754</v>
      </c>
      <c r="D11" s="45">
        <v>66754</v>
      </c>
      <c r="E11" s="45"/>
      <c r="F11" s="45">
        <v>64174</v>
      </c>
      <c r="G11" s="45">
        <v>42964</v>
      </c>
      <c r="H11" s="45">
        <v>38740</v>
      </c>
      <c r="I11" s="45">
        <v>2000</v>
      </c>
    </row>
    <row r="12" spans="2:9" ht="15">
      <c r="B12" s="42" t="s">
        <v>31</v>
      </c>
      <c r="C12" s="45">
        <v>68618</v>
      </c>
      <c r="D12" s="45">
        <v>68618</v>
      </c>
      <c r="E12" s="45"/>
      <c r="F12" s="45">
        <v>29819</v>
      </c>
      <c r="G12" s="45">
        <v>27955</v>
      </c>
      <c r="H12" s="45">
        <v>24095</v>
      </c>
      <c r="I12" s="45">
        <v>2000</v>
      </c>
    </row>
    <row r="13" spans="2:9" ht="15">
      <c r="B13" s="42" t="s">
        <v>32</v>
      </c>
      <c r="C13" s="45">
        <v>76935</v>
      </c>
      <c r="D13" s="45">
        <v>76935</v>
      </c>
      <c r="E13" s="45"/>
      <c r="F13" s="45">
        <v>45346</v>
      </c>
      <c r="G13" s="45">
        <v>37029</v>
      </c>
      <c r="H13" s="45">
        <v>31096</v>
      </c>
      <c r="I13" s="45">
        <v>4000</v>
      </c>
    </row>
    <row r="14" spans="2:9" ht="15">
      <c r="B14" s="42" t="s">
        <v>33</v>
      </c>
      <c r="C14" s="45">
        <v>119097</v>
      </c>
      <c r="D14" s="45">
        <v>78482</v>
      </c>
      <c r="E14" s="45">
        <v>40080</v>
      </c>
      <c r="F14" s="45">
        <v>43959</v>
      </c>
      <c r="G14" s="45">
        <v>42412</v>
      </c>
      <c r="H14" s="45">
        <v>30098</v>
      </c>
      <c r="I14" s="45">
        <v>6500</v>
      </c>
    </row>
    <row r="15" spans="2:9" ht="15">
      <c r="B15" s="42" t="s">
        <v>34</v>
      </c>
      <c r="C15" s="45">
        <v>134332</v>
      </c>
      <c r="D15" s="45">
        <v>87668</v>
      </c>
      <c r="E15" s="45">
        <v>46664</v>
      </c>
      <c r="F15" s="45"/>
      <c r="G15" s="45"/>
      <c r="H15" s="45">
        <v>28035</v>
      </c>
      <c r="I15" s="45">
        <v>10500</v>
      </c>
    </row>
    <row r="16" spans="2:9" ht="15">
      <c r="B16" s="42" t="s">
        <v>35</v>
      </c>
      <c r="C16" s="45">
        <v>147042</v>
      </c>
      <c r="D16" s="45">
        <v>89230</v>
      </c>
      <c r="E16" s="45">
        <v>57812</v>
      </c>
      <c r="F16" s="45"/>
      <c r="G16" s="45"/>
      <c r="H16" s="45">
        <v>48764</v>
      </c>
      <c r="I16" s="45">
        <v>7075</v>
      </c>
    </row>
    <row r="17" spans="2:9" ht="15">
      <c r="B17" s="42" t="s">
        <v>36</v>
      </c>
      <c r="C17" s="45">
        <v>181132</v>
      </c>
      <c r="D17" s="45">
        <v>103318</v>
      </c>
      <c r="E17" s="45">
        <v>77814</v>
      </c>
      <c r="F17" s="45"/>
      <c r="G17" s="45"/>
      <c r="H17" s="45">
        <v>79156</v>
      </c>
      <c r="I17" s="45">
        <v>15900</v>
      </c>
    </row>
    <row r="18" spans="2:9" ht="15">
      <c r="B18" s="42" t="s">
        <v>37</v>
      </c>
      <c r="C18" s="45">
        <v>168048</v>
      </c>
      <c r="D18" s="45">
        <v>94935</v>
      </c>
      <c r="E18" s="45">
        <v>73113</v>
      </c>
      <c r="F18" s="45"/>
      <c r="G18" s="45"/>
      <c r="H18" s="45">
        <v>36705</v>
      </c>
      <c r="I18" s="45">
        <v>12025</v>
      </c>
    </row>
    <row r="19" spans="2:9" ht="15">
      <c r="B19" s="42" t="s">
        <v>38</v>
      </c>
      <c r="C19" s="45">
        <v>160511</v>
      </c>
      <c r="D19" s="45">
        <v>90597</v>
      </c>
      <c r="E19" s="45">
        <v>69914</v>
      </c>
      <c r="F19" s="45"/>
      <c r="G19" s="45"/>
      <c r="H19" s="45">
        <v>61620</v>
      </c>
      <c r="I19" s="45">
        <v>9500</v>
      </c>
    </row>
    <row r="20" spans="2:9" ht="15">
      <c r="B20" s="42" t="s">
        <v>39</v>
      </c>
      <c r="C20" s="45">
        <v>235799</v>
      </c>
      <c r="D20" s="45">
        <v>133226</v>
      </c>
      <c r="E20" s="45">
        <v>102573</v>
      </c>
      <c r="F20" s="45"/>
      <c r="G20" s="45"/>
      <c r="H20" s="45">
        <v>54675</v>
      </c>
      <c r="I20" s="45">
        <v>8000</v>
      </c>
    </row>
    <row r="21" spans="2:10" ht="15">
      <c r="B21" s="42" t="s">
        <v>40</v>
      </c>
      <c r="C21" s="45">
        <v>306895</v>
      </c>
      <c r="D21" s="45">
        <v>185246</v>
      </c>
      <c r="E21" s="45">
        <v>121649</v>
      </c>
      <c r="F21" s="45"/>
      <c r="G21" s="45"/>
      <c r="H21" s="45">
        <v>71130</v>
      </c>
      <c r="I21" s="45">
        <v>15400</v>
      </c>
      <c r="J21" s="45">
        <v>6385</v>
      </c>
    </row>
    <row r="22" spans="2:9" ht="15">
      <c r="B22" s="42" t="s">
        <v>41</v>
      </c>
      <c r="C22" s="45">
        <v>435604</v>
      </c>
      <c r="D22" s="45">
        <v>294486</v>
      </c>
      <c r="E22" s="45">
        <v>141118</v>
      </c>
      <c r="F22" s="45"/>
      <c r="G22" s="45"/>
      <c r="H22" s="45">
        <v>37967</v>
      </c>
      <c r="I22" s="45">
        <v>28070</v>
      </c>
    </row>
    <row r="23" spans="2:10" ht="15">
      <c r="B23" s="42" t="s">
        <v>42</v>
      </c>
      <c r="C23" s="45">
        <v>505054</v>
      </c>
      <c r="D23" s="45">
        <v>354448</v>
      </c>
      <c r="E23" s="45">
        <v>150606</v>
      </c>
      <c r="F23" s="45"/>
      <c r="G23" s="45"/>
      <c r="H23" s="45">
        <v>39337</v>
      </c>
      <c r="I23" s="45">
        <v>29000</v>
      </c>
      <c r="J23" s="45">
        <v>13100</v>
      </c>
    </row>
    <row r="24" spans="2:10" ht="15">
      <c r="B24" s="42" t="s">
        <v>43</v>
      </c>
      <c r="C24" s="45">
        <v>683210</v>
      </c>
      <c r="D24" s="45">
        <v>496404</v>
      </c>
      <c r="E24" s="45">
        <v>186806</v>
      </c>
      <c r="F24" s="45"/>
      <c r="G24" s="45"/>
      <c r="H24" s="45">
        <v>45400</v>
      </c>
      <c r="I24" s="45">
        <v>32500</v>
      </c>
      <c r="J24" s="45">
        <v>13100</v>
      </c>
    </row>
    <row r="25" spans="2:10" ht="15">
      <c r="B25" s="42" t="s">
        <v>44</v>
      </c>
      <c r="C25" s="45">
        <v>652794</v>
      </c>
      <c r="D25" s="45">
        <v>483946</v>
      </c>
      <c r="E25" s="45">
        <v>168848</v>
      </c>
      <c r="F25" s="45"/>
      <c r="G25" s="45"/>
      <c r="H25" s="45">
        <v>59040</v>
      </c>
      <c r="I25" s="45">
        <v>37000</v>
      </c>
      <c r="J25" s="45">
        <v>41100</v>
      </c>
    </row>
    <row r="26" spans="2:10" ht="15">
      <c r="B26" s="42" t="s">
        <v>45</v>
      </c>
      <c r="C26" s="45">
        <v>667149</v>
      </c>
      <c r="D26" s="45">
        <v>492573</v>
      </c>
      <c r="E26" s="45">
        <v>174576</v>
      </c>
      <c r="F26" s="45"/>
      <c r="G26" s="45"/>
      <c r="H26" s="45">
        <v>39285</v>
      </c>
      <c r="I26" s="45">
        <v>33000</v>
      </c>
      <c r="J26" s="45">
        <v>57480</v>
      </c>
    </row>
    <row r="27" spans="2:11" ht="15">
      <c r="B27" s="42" t="s">
        <v>46</v>
      </c>
      <c r="C27" s="45">
        <v>647303</v>
      </c>
      <c r="D27" s="45">
        <v>476362</v>
      </c>
      <c r="E27" s="45">
        <v>170941</v>
      </c>
      <c r="F27" s="45"/>
      <c r="G27" s="45"/>
      <c r="H27" s="45">
        <v>51240</v>
      </c>
      <c r="I27" s="45">
        <v>32500</v>
      </c>
      <c r="K27" t="s">
        <v>47</v>
      </c>
    </row>
    <row r="28" spans="2:9" ht="15">
      <c r="B28" s="42" t="s">
        <v>48</v>
      </c>
      <c r="C28" s="45">
        <v>702702.05</v>
      </c>
      <c r="D28" s="45"/>
      <c r="E28" s="45"/>
      <c r="F28" s="45"/>
      <c r="G28" s="45"/>
      <c r="H28" s="45"/>
      <c r="I28" s="45"/>
    </row>
    <row r="29" spans="3:10" ht="15">
      <c r="C29" s="45"/>
      <c r="D29" s="45"/>
      <c r="E29" s="45"/>
      <c r="F29" s="45"/>
      <c r="G29" s="45"/>
      <c r="H29" s="46">
        <f>SUM(H4:H27)</f>
        <v>859002</v>
      </c>
      <c r="I29" s="46">
        <f>SUM(I4:I27)</f>
        <v>299670</v>
      </c>
      <c r="J29" s="46">
        <f>SUM(J4:J27)</f>
        <v>131165</v>
      </c>
    </row>
    <row r="30" spans="3:9" ht="15">
      <c r="C30" s="45"/>
      <c r="D30" s="45"/>
      <c r="E30" s="45"/>
      <c r="F30" s="45"/>
      <c r="G30" s="45"/>
      <c r="H30" s="45"/>
      <c r="I30" s="45"/>
    </row>
    <row r="31" spans="3:9" ht="15">
      <c r="C31" s="45"/>
      <c r="D31" s="45"/>
      <c r="E31" s="45"/>
      <c r="F31" s="45"/>
      <c r="G31" s="45"/>
      <c r="H31" s="45"/>
      <c r="I31" s="45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35"/>
  <sheetViews>
    <sheetView zoomScalePageLayoutView="0" workbookViewId="0" topLeftCell="A8">
      <selection activeCell="B34" sqref="B34"/>
    </sheetView>
  </sheetViews>
  <sheetFormatPr defaultColWidth="9.140625" defaultRowHeight="15"/>
  <cols>
    <col min="2" max="2" width="12.57421875" style="0" bestFit="1" customWidth="1"/>
  </cols>
  <sheetData>
    <row r="3" spans="1:2" s="43" customFormat="1" ht="15">
      <c r="A3"/>
      <c r="B3"/>
    </row>
    <row r="7" spans="1:2" ht="15">
      <c r="A7" s="43"/>
      <c r="B7" s="43"/>
    </row>
    <row r="8" spans="1:2" ht="15">
      <c r="A8">
        <v>1987</v>
      </c>
      <c r="B8" s="47"/>
    </row>
    <row r="9" spans="1:2" ht="15">
      <c r="A9">
        <f>A8+1</f>
        <v>1988</v>
      </c>
      <c r="B9" s="47"/>
    </row>
    <row r="10" spans="1:2" ht="15">
      <c r="A10">
        <f aca="true" t="shared" si="0" ref="A10:A32">A9+1</f>
        <v>1989</v>
      </c>
      <c r="B10" s="47"/>
    </row>
    <row r="11" spans="1:2" ht="15">
      <c r="A11">
        <f t="shared" si="0"/>
        <v>1990</v>
      </c>
      <c r="B11" s="47">
        <v>25320</v>
      </c>
    </row>
    <row r="12" spans="1:2" ht="15">
      <c r="A12">
        <f t="shared" si="0"/>
        <v>1991</v>
      </c>
      <c r="B12" s="47">
        <v>39988</v>
      </c>
    </row>
    <row r="13" spans="1:2" ht="15">
      <c r="A13">
        <f t="shared" si="0"/>
        <v>1992</v>
      </c>
      <c r="B13" s="47">
        <v>44320</v>
      </c>
    </row>
    <row r="14" spans="1:2" ht="15">
      <c r="A14">
        <f t="shared" si="0"/>
        <v>1993</v>
      </c>
      <c r="B14" s="47">
        <v>45523</v>
      </c>
    </row>
    <row r="15" spans="1:2" ht="15">
      <c r="A15">
        <f t="shared" si="0"/>
        <v>1994</v>
      </c>
      <c r="B15" s="47">
        <v>66754</v>
      </c>
    </row>
    <row r="16" spans="1:2" ht="15">
      <c r="A16">
        <f t="shared" si="0"/>
        <v>1995</v>
      </c>
      <c r="B16" s="47">
        <v>68618</v>
      </c>
    </row>
    <row r="17" spans="1:2" ht="15">
      <c r="A17">
        <f t="shared" si="0"/>
        <v>1996</v>
      </c>
      <c r="B17" s="47">
        <v>76935</v>
      </c>
    </row>
    <row r="18" spans="1:2" ht="15">
      <c r="A18">
        <f t="shared" si="0"/>
        <v>1997</v>
      </c>
      <c r="B18" s="47">
        <v>119097</v>
      </c>
    </row>
    <row r="19" spans="1:2" ht="15">
      <c r="A19">
        <f t="shared" si="0"/>
        <v>1998</v>
      </c>
      <c r="B19" s="47">
        <v>134332</v>
      </c>
    </row>
    <row r="20" spans="1:2" ht="15">
      <c r="A20">
        <f t="shared" si="0"/>
        <v>1999</v>
      </c>
      <c r="B20" s="47">
        <v>147042</v>
      </c>
    </row>
    <row r="21" spans="1:2" ht="15">
      <c r="A21">
        <f t="shared" si="0"/>
        <v>2000</v>
      </c>
      <c r="B21" s="47">
        <v>181132</v>
      </c>
    </row>
    <row r="22" spans="1:2" ht="15">
      <c r="A22">
        <f t="shared" si="0"/>
        <v>2001</v>
      </c>
      <c r="B22" s="47">
        <v>168048</v>
      </c>
    </row>
    <row r="23" spans="1:2" ht="15">
      <c r="A23">
        <f t="shared" si="0"/>
        <v>2002</v>
      </c>
      <c r="B23" s="47">
        <v>160511</v>
      </c>
    </row>
    <row r="24" spans="1:2" ht="15">
      <c r="A24">
        <f t="shared" si="0"/>
        <v>2003</v>
      </c>
      <c r="B24" s="47">
        <v>235799</v>
      </c>
    </row>
    <row r="25" spans="1:2" ht="15">
      <c r="A25">
        <f t="shared" si="0"/>
        <v>2004</v>
      </c>
      <c r="B25" s="47">
        <v>306895</v>
      </c>
    </row>
    <row r="26" spans="1:2" ht="15">
      <c r="A26">
        <f t="shared" si="0"/>
        <v>2005</v>
      </c>
      <c r="B26" s="47">
        <v>435604</v>
      </c>
    </row>
    <row r="27" spans="1:2" ht="15">
      <c r="A27">
        <f t="shared" si="0"/>
        <v>2006</v>
      </c>
      <c r="B27" s="47">
        <v>505054</v>
      </c>
    </row>
    <row r="28" spans="1:2" ht="15">
      <c r="A28">
        <f t="shared" si="0"/>
        <v>2007</v>
      </c>
      <c r="B28" s="47">
        <v>683210</v>
      </c>
    </row>
    <row r="29" spans="1:2" ht="15">
      <c r="A29">
        <f t="shared" si="0"/>
        <v>2008</v>
      </c>
      <c r="B29" s="47">
        <v>652794</v>
      </c>
    </row>
    <row r="30" spans="1:2" ht="15">
      <c r="A30">
        <f t="shared" si="0"/>
        <v>2009</v>
      </c>
      <c r="B30" s="47">
        <v>667149</v>
      </c>
    </row>
    <row r="31" spans="1:2" ht="15">
      <c r="A31">
        <f t="shared" si="0"/>
        <v>2010</v>
      </c>
      <c r="B31" s="47">
        <v>689560</v>
      </c>
    </row>
    <row r="32" spans="1:2" ht="15">
      <c r="A32">
        <f t="shared" si="0"/>
        <v>2011</v>
      </c>
      <c r="B32" s="40">
        <v>702702.05</v>
      </c>
    </row>
    <row r="33" spans="1:2" ht="15">
      <c r="A33">
        <v>2012</v>
      </c>
      <c r="B33" s="48">
        <v>753069.6599999999</v>
      </c>
    </row>
    <row r="34" spans="1:2" ht="15">
      <c r="A34">
        <v>2013</v>
      </c>
      <c r="B34" s="59">
        <v>817822.6499999999</v>
      </c>
    </row>
    <row r="35" spans="1:2" ht="3.75" customHeight="1">
      <c r="B35" s="47"/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MACTEC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jhorton</dc:creator>
  <cp:keywords/>
  <dc:description/>
  <cp:lastModifiedBy>Jim.Horton</cp:lastModifiedBy>
  <cp:lastPrinted>2013-01-16T00:26:11Z</cp:lastPrinted>
  <dcterms:created xsi:type="dcterms:W3CDTF">2009-12-07T12:18:52Z</dcterms:created>
  <dcterms:modified xsi:type="dcterms:W3CDTF">2013-07-26T10:44:10Z</dcterms:modified>
  <cp:category/>
  <cp:version/>
  <cp:contentType/>
  <cp:contentStatus/>
</cp:coreProperties>
</file>